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tructional Activity Reports\2014-15 Instructional Activity\"/>
    </mc:Choice>
  </mc:AlternateContent>
  <workbookProtection workbookPassword="9BF1" lockStructure="1"/>
  <bookViews>
    <workbookView xWindow="0" yWindow="0" windowWidth="28800" windowHeight="12420" activeTab="2"/>
  </bookViews>
  <sheets>
    <sheet name="TOTAL SCH per FTE" sheetId="5" r:id="rId1"/>
    <sheet name="Ugrad SCH per FTE" sheetId="3" r:id="rId2"/>
    <sheet name="GRAD SCH per FTE" sheetId="4" r:id="rId3"/>
    <sheet name="Note" sheetId="6" state="hidden" r:id="rId4"/>
  </sheets>
  <definedNames>
    <definedName name="_xlnm.Print_Area" localSheetId="2">'GRAD SCH per FTE'!$A$1:$H$108</definedName>
    <definedName name="_xlnm.Print_Area" localSheetId="0">'TOTAL SCH per FTE'!$A$1:$H$108</definedName>
    <definedName name="_xlnm.Print_Area" localSheetId="1">'Ugrad SCH per FTE'!$A$1:$H$109</definedName>
    <definedName name="_xlnm.Print_Titles" localSheetId="2">'GRAD SCH per FTE'!$1:$9</definedName>
    <definedName name="_xlnm.Print_Titles" localSheetId="0">'TOTAL SCH per FTE'!$1:$9</definedName>
    <definedName name="_xlnm.Print_Titles" localSheetId="1">'Ugrad SCH per FTE'!$1:$9</definedName>
  </definedNames>
  <calcPr calcId="152511"/>
</workbook>
</file>

<file path=xl/calcChain.xml><?xml version="1.0" encoding="utf-8"?>
<calcChain xmlns="http://schemas.openxmlformats.org/spreadsheetml/2006/main">
  <c r="G103" i="4" l="1"/>
  <c r="G102" i="4"/>
  <c r="G101" i="4"/>
  <c r="G100" i="4"/>
  <c r="G99" i="4"/>
  <c r="G94" i="4"/>
  <c r="G93" i="4"/>
  <c r="G92" i="4"/>
  <c r="G91" i="4"/>
  <c r="G90" i="4"/>
  <c r="G89" i="4"/>
  <c r="G85" i="4"/>
  <c r="G82" i="4"/>
  <c r="G78" i="4"/>
  <c r="G77" i="4"/>
  <c r="G76" i="4"/>
  <c r="G75" i="4"/>
  <c r="G74" i="4"/>
  <c r="G73" i="4"/>
  <c r="G72" i="4"/>
  <c r="G71" i="4"/>
  <c r="G66" i="4"/>
  <c r="G65" i="4"/>
  <c r="G64" i="4"/>
  <c r="G59" i="4"/>
  <c r="G58" i="4"/>
  <c r="G57" i="4"/>
  <c r="G56" i="4"/>
  <c r="G55" i="4"/>
  <c r="G50" i="4"/>
  <c r="G49" i="4"/>
  <c r="G48" i="4"/>
  <c r="G47" i="4"/>
  <c r="G46" i="4"/>
  <c r="G45" i="4"/>
  <c r="G41" i="4"/>
  <c r="G37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03" i="3"/>
  <c r="G102" i="3"/>
  <c r="G101" i="3"/>
  <c r="G100" i="3"/>
  <c r="G99" i="3"/>
  <c r="G94" i="3"/>
  <c r="G93" i="3"/>
  <c r="G92" i="3"/>
  <c r="G91" i="3"/>
  <c r="G90" i="3"/>
  <c r="G89" i="3"/>
  <c r="G85" i="3"/>
  <c r="G82" i="3"/>
  <c r="G78" i="3"/>
  <c r="G77" i="3"/>
  <c r="G76" i="3"/>
  <c r="G75" i="3"/>
  <c r="G74" i="3"/>
  <c r="G73" i="3"/>
  <c r="G72" i="3"/>
  <c r="G71" i="3"/>
  <c r="G66" i="3"/>
  <c r="G65" i="3"/>
  <c r="G64" i="3"/>
  <c r="G59" i="3"/>
  <c r="G58" i="3"/>
  <c r="G57" i="3"/>
  <c r="G56" i="3"/>
  <c r="G55" i="3"/>
  <c r="G50" i="3"/>
  <c r="G49" i="3"/>
  <c r="G48" i="3"/>
  <c r="G47" i="3"/>
  <c r="G46" i="3"/>
  <c r="G45" i="3"/>
  <c r="G41" i="3"/>
  <c r="G37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C41" i="4"/>
  <c r="C103" i="4"/>
  <c r="C102" i="4"/>
  <c r="C101" i="4"/>
  <c r="C100" i="4"/>
  <c r="C99" i="4"/>
  <c r="C94" i="4"/>
  <c r="C93" i="4"/>
  <c r="C92" i="4"/>
  <c r="C91" i="4"/>
  <c r="C90" i="4"/>
  <c r="C89" i="4"/>
  <c r="C85" i="4"/>
  <c r="C82" i="4"/>
  <c r="C78" i="4"/>
  <c r="C77" i="4"/>
  <c r="C76" i="4"/>
  <c r="C75" i="4"/>
  <c r="C74" i="4"/>
  <c r="C73" i="4"/>
  <c r="C72" i="4"/>
  <c r="C71" i="4"/>
  <c r="C66" i="4"/>
  <c r="C65" i="4"/>
  <c r="C64" i="4"/>
  <c r="C59" i="4"/>
  <c r="C58" i="4"/>
  <c r="C57" i="4"/>
  <c r="C56" i="4"/>
  <c r="C55" i="4"/>
  <c r="C50" i="4"/>
  <c r="C49" i="4"/>
  <c r="C48" i="4"/>
  <c r="C47" i="4"/>
  <c r="C46" i="4"/>
  <c r="C45" i="4"/>
  <c r="C37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3" i="3"/>
  <c r="C102" i="3"/>
  <c r="C101" i="3"/>
  <c r="C100" i="3"/>
  <c r="C99" i="3"/>
  <c r="C94" i="3"/>
  <c r="C93" i="3"/>
  <c r="C92" i="3"/>
  <c r="C91" i="3"/>
  <c r="C90" i="3"/>
  <c r="C89" i="3"/>
  <c r="C85" i="3"/>
  <c r="C82" i="3"/>
  <c r="C78" i="3"/>
  <c r="C77" i="3"/>
  <c r="C76" i="3"/>
  <c r="C75" i="3"/>
  <c r="C74" i="3"/>
  <c r="C73" i="3"/>
  <c r="C72" i="3"/>
  <c r="C71" i="3"/>
  <c r="C66" i="3"/>
  <c r="C65" i="3"/>
  <c r="C64" i="3"/>
  <c r="C59" i="3"/>
  <c r="C58" i="3"/>
  <c r="C57" i="3"/>
  <c r="C56" i="3"/>
  <c r="C55" i="3"/>
  <c r="C50" i="3"/>
  <c r="C49" i="3"/>
  <c r="C48" i="3"/>
  <c r="C47" i="3"/>
  <c r="C46" i="3"/>
  <c r="C45" i="3"/>
  <c r="C41" i="3"/>
  <c r="C37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B103" i="5"/>
  <c r="B102" i="5"/>
  <c r="B101" i="5"/>
  <c r="B100" i="5"/>
  <c r="B99" i="5"/>
  <c r="B94" i="5"/>
  <c r="B93" i="5"/>
  <c r="B92" i="5"/>
  <c r="B91" i="5"/>
  <c r="B90" i="5"/>
  <c r="B89" i="5"/>
  <c r="B85" i="5"/>
  <c r="B82" i="5"/>
  <c r="B78" i="5"/>
  <c r="B77" i="5"/>
  <c r="B76" i="5"/>
  <c r="B75" i="5"/>
  <c r="B74" i="5"/>
  <c r="B73" i="5"/>
  <c r="B72" i="5"/>
  <c r="B71" i="5"/>
  <c r="B66" i="5"/>
  <c r="B65" i="5"/>
  <c r="B64" i="5"/>
  <c r="B59" i="5"/>
  <c r="B58" i="5"/>
  <c r="B57" i="5"/>
  <c r="B56" i="5"/>
  <c r="B55" i="5"/>
  <c r="B50" i="5"/>
  <c r="B49" i="5"/>
  <c r="B48" i="5"/>
  <c r="B47" i="5"/>
  <c r="B46" i="5"/>
  <c r="B45" i="5"/>
  <c r="B41" i="5"/>
  <c r="B37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F103" i="5" l="1"/>
  <c r="F102" i="5"/>
  <c r="F101" i="5"/>
  <c r="F100" i="5"/>
  <c r="F99" i="5"/>
  <c r="F94" i="5"/>
  <c r="F93" i="5"/>
  <c r="F92" i="5"/>
  <c r="F91" i="5"/>
  <c r="F90" i="5"/>
  <c r="F89" i="5"/>
  <c r="F85" i="5"/>
  <c r="F82" i="5"/>
  <c r="F41" i="5"/>
  <c r="F78" i="5"/>
  <c r="F77" i="5"/>
  <c r="F76" i="5"/>
  <c r="F75" i="5"/>
  <c r="F74" i="5"/>
  <c r="F73" i="5"/>
  <c r="F72" i="5"/>
  <c r="F71" i="5"/>
  <c r="F66" i="5"/>
  <c r="F64" i="5"/>
  <c r="O65" i="5"/>
  <c r="F65" i="5" s="1"/>
  <c r="F59" i="5"/>
  <c r="F58" i="5"/>
  <c r="F57" i="5"/>
  <c r="F56" i="5"/>
  <c r="F55" i="5"/>
  <c r="F50" i="5"/>
  <c r="F49" i="5"/>
  <c r="F48" i="5"/>
  <c r="F47" i="5"/>
  <c r="F46" i="5"/>
  <c r="F45" i="5"/>
  <c r="F37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66" i="3" l="1"/>
  <c r="H66" i="3" s="1"/>
  <c r="F66" i="4"/>
  <c r="H66" i="4" s="1"/>
  <c r="G71" i="5"/>
  <c r="H71" i="5" s="1"/>
  <c r="G72" i="5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66" i="5"/>
  <c r="H66" i="5" s="1"/>
  <c r="G64" i="5"/>
  <c r="H64" i="5" s="1"/>
  <c r="G65" i="5"/>
  <c r="H65" i="5" s="1"/>
  <c r="G79" i="4"/>
  <c r="G67" i="4"/>
  <c r="G79" i="3"/>
  <c r="G67" i="3"/>
  <c r="F79" i="5"/>
  <c r="F79" i="3" s="1"/>
  <c r="F67" i="5"/>
  <c r="F67" i="3" s="1"/>
  <c r="B79" i="5"/>
  <c r="B79" i="4" s="1"/>
  <c r="B66" i="3"/>
  <c r="D66" i="3" s="1"/>
  <c r="B66" i="4"/>
  <c r="D66" i="4" s="1"/>
  <c r="C66" i="5"/>
  <c r="D66" i="5" s="1"/>
  <c r="B67" i="5"/>
  <c r="B67" i="4" s="1"/>
  <c r="C71" i="5"/>
  <c r="D71" i="5" s="1"/>
  <c r="C72" i="5"/>
  <c r="D72" i="5" s="1"/>
  <c r="C73" i="5"/>
  <c r="D73" i="5" s="1"/>
  <c r="C74" i="5"/>
  <c r="D74" i="5" s="1"/>
  <c r="C75" i="5"/>
  <c r="D75" i="5" s="1"/>
  <c r="C76" i="5"/>
  <c r="D76" i="5" s="1"/>
  <c r="C77" i="5"/>
  <c r="D77" i="5" s="1"/>
  <c r="C78" i="5"/>
  <c r="D78" i="5" s="1"/>
  <c r="C64" i="5"/>
  <c r="D64" i="5" s="1"/>
  <c r="C65" i="5"/>
  <c r="D65" i="5" s="1"/>
  <c r="C67" i="4"/>
  <c r="C79" i="4"/>
  <c r="C79" i="3"/>
  <c r="C67" i="3"/>
  <c r="F71" i="4"/>
  <c r="H71" i="4" s="1"/>
  <c r="B71" i="4"/>
  <c r="D71" i="4" s="1"/>
  <c r="F71" i="3"/>
  <c r="H71" i="3" s="1"/>
  <c r="B71" i="3"/>
  <c r="D71" i="3" s="1"/>
  <c r="F104" i="5"/>
  <c r="F105" i="3" s="1"/>
  <c r="B104" i="5"/>
  <c r="B104" i="4" s="1"/>
  <c r="G104" i="4"/>
  <c r="G105" i="3"/>
  <c r="C104" i="4"/>
  <c r="C105" i="3"/>
  <c r="G51" i="4"/>
  <c r="H83" i="3"/>
  <c r="A3" i="4"/>
  <c r="F7" i="4"/>
  <c r="B7" i="4"/>
  <c r="A3" i="3"/>
  <c r="F7" i="3"/>
  <c r="B7" i="3"/>
  <c r="F103" i="4"/>
  <c r="H103" i="4" s="1"/>
  <c r="F102" i="4"/>
  <c r="H102" i="4" s="1"/>
  <c r="F101" i="4"/>
  <c r="H101" i="4" s="1"/>
  <c r="F100" i="4"/>
  <c r="H100" i="4" s="1"/>
  <c r="F99" i="4"/>
  <c r="H99" i="4" s="1"/>
  <c r="F93" i="4"/>
  <c r="H93" i="4" s="1"/>
  <c r="F92" i="4"/>
  <c r="H92" i="4" s="1"/>
  <c r="F91" i="4"/>
  <c r="H91" i="4" s="1"/>
  <c r="F90" i="4"/>
  <c r="H90" i="4" s="1"/>
  <c r="F85" i="4"/>
  <c r="H85" i="4" s="1"/>
  <c r="F82" i="4"/>
  <c r="H82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64" i="4"/>
  <c r="H64" i="4" s="1"/>
  <c r="F59" i="4"/>
  <c r="H59" i="4" s="1"/>
  <c r="F58" i="4"/>
  <c r="H58" i="4" s="1"/>
  <c r="F57" i="4"/>
  <c r="H57" i="4" s="1"/>
  <c r="F56" i="4"/>
  <c r="H56" i="4" s="1"/>
  <c r="F55" i="4"/>
  <c r="H55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1" i="4"/>
  <c r="H41" i="4" s="1"/>
  <c r="F37" i="4"/>
  <c r="H37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B103" i="4"/>
  <c r="D103" i="4" s="1"/>
  <c r="B102" i="4"/>
  <c r="D102" i="4" s="1"/>
  <c r="B101" i="4"/>
  <c r="D101" i="4" s="1"/>
  <c r="B100" i="4"/>
  <c r="D100" i="4" s="1"/>
  <c r="B99" i="4"/>
  <c r="D99" i="4" s="1"/>
  <c r="B93" i="4"/>
  <c r="D93" i="4" s="1"/>
  <c r="B92" i="4"/>
  <c r="D92" i="4" s="1"/>
  <c r="B91" i="4"/>
  <c r="D91" i="4" s="1"/>
  <c r="B90" i="4"/>
  <c r="D90" i="4" s="1"/>
  <c r="B85" i="4"/>
  <c r="D85" i="4" s="1"/>
  <c r="B82" i="4"/>
  <c r="D82" i="4" s="1"/>
  <c r="B78" i="4"/>
  <c r="D78" i="4" s="1"/>
  <c r="B77" i="4"/>
  <c r="D77" i="4" s="1"/>
  <c r="B76" i="4"/>
  <c r="D76" i="4" s="1"/>
  <c r="B75" i="4"/>
  <c r="D75" i="4" s="1"/>
  <c r="B74" i="4"/>
  <c r="D74" i="4" s="1"/>
  <c r="B73" i="4"/>
  <c r="D73" i="4" s="1"/>
  <c r="B72" i="4"/>
  <c r="D72" i="4" s="1"/>
  <c r="B65" i="4"/>
  <c r="D65" i="4" s="1"/>
  <c r="B64" i="4"/>
  <c r="D64" i="4" s="1"/>
  <c r="B59" i="4"/>
  <c r="D59" i="4" s="1"/>
  <c r="B58" i="4"/>
  <c r="D58" i="4" s="1"/>
  <c r="B57" i="4"/>
  <c r="D57" i="4" s="1"/>
  <c r="B56" i="4"/>
  <c r="D56" i="4" s="1"/>
  <c r="B55" i="4"/>
  <c r="D55" i="4" s="1"/>
  <c r="B50" i="4"/>
  <c r="D50" i="4" s="1"/>
  <c r="B49" i="4"/>
  <c r="D49" i="4" s="1"/>
  <c r="B48" i="4"/>
  <c r="D48" i="4" s="1"/>
  <c r="B47" i="4"/>
  <c r="D47" i="4" s="1"/>
  <c r="B46" i="4"/>
  <c r="D46" i="4" s="1"/>
  <c r="B45" i="4"/>
  <c r="D45" i="4" s="1"/>
  <c r="B41" i="4"/>
  <c r="D41" i="4" s="1"/>
  <c r="B12" i="4"/>
  <c r="D12" i="4" s="1"/>
  <c r="B13" i="4"/>
  <c r="D13" i="4" s="1"/>
  <c r="B14" i="4"/>
  <c r="D14" i="4" s="1"/>
  <c r="B15" i="4"/>
  <c r="D15" i="4" s="1"/>
  <c r="B16" i="4"/>
  <c r="D16" i="4" s="1"/>
  <c r="B17" i="4"/>
  <c r="D17" i="4" s="1"/>
  <c r="B18" i="4"/>
  <c r="D18" i="4" s="1"/>
  <c r="B19" i="4"/>
  <c r="D19" i="4" s="1"/>
  <c r="B20" i="4"/>
  <c r="D20" i="4" s="1"/>
  <c r="B21" i="4"/>
  <c r="D21" i="4" s="1"/>
  <c r="B22" i="4"/>
  <c r="D22" i="4" s="1"/>
  <c r="B23" i="4"/>
  <c r="D23" i="4" s="1"/>
  <c r="B25" i="4"/>
  <c r="D25" i="4" s="1"/>
  <c r="B26" i="4"/>
  <c r="D26" i="4" s="1"/>
  <c r="B27" i="4"/>
  <c r="D27" i="4" s="1"/>
  <c r="B28" i="4"/>
  <c r="D28" i="4" s="1"/>
  <c r="B29" i="4"/>
  <c r="D29" i="4" s="1"/>
  <c r="B30" i="4"/>
  <c r="D30" i="4" s="1"/>
  <c r="B31" i="4"/>
  <c r="D31" i="4" s="1"/>
  <c r="B32" i="4"/>
  <c r="D32" i="4" s="1"/>
  <c r="B33" i="4"/>
  <c r="D33" i="4" s="1"/>
  <c r="B34" i="4"/>
  <c r="D34" i="4" s="1"/>
  <c r="B35" i="4"/>
  <c r="D35" i="4" s="1"/>
  <c r="F103" i="3"/>
  <c r="H103" i="3" s="1"/>
  <c r="F102" i="3"/>
  <c r="H102" i="3" s="1"/>
  <c r="F101" i="3"/>
  <c r="H101" i="3" s="1"/>
  <c r="F100" i="3"/>
  <c r="H100" i="3" s="1"/>
  <c r="F99" i="3"/>
  <c r="H99" i="3" s="1"/>
  <c r="F93" i="3"/>
  <c r="H93" i="3" s="1"/>
  <c r="F92" i="3"/>
  <c r="H92" i="3" s="1"/>
  <c r="F91" i="3"/>
  <c r="H91" i="3" s="1"/>
  <c r="F90" i="3"/>
  <c r="H90" i="3" s="1"/>
  <c r="F85" i="3"/>
  <c r="H85" i="3" s="1"/>
  <c r="F82" i="3"/>
  <c r="H82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64" i="3"/>
  <c r="H64" i="3" s="1"/>
  <c r="F59" i="3"/>
  <c r="H59" i="3" s="1"/>
  <c r="F58" i="3"/>
  <c r="H58" i="3" s="1"/>
  <c r="F57" i="3"/>
  <c r="H57" i="3" s="1"/>
  <c r="F56" i="3"/>
  <c r="H56" i="3" s="1"/>
  <c r="F55" i="3"/>
  <c r="H55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1" i="3"/>
  <c r="H41" i="3" s="1"/>
  <c r="F37" i="3"/>
  <c r="H37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12" i="3"/>
  <c r="H12" i="3" s="1"/>
  <c r="B103" i="3"/>
  <c r="D103" i="3" s="1"/>
  <c r="B102" i="3"/>
  <c r="D102" i="3" s="1"/>
  <c r="B101" i="3"/>
  <c r="D101" i="3" s="1"/>
  <c r="B100" i="3"/>
  <c r="D100" i="3" s="1"/>
  <c r="B99" i="3"/>
  <c r="D99" i="3" s="1"/>
  <c r="B93" i="3"/>
  <c r="D93" i="3" s="1"/>
  <c r="B92" i="3"/>
  <c r="D92" i="3" s="1"/>
  <c r="B91" i="3"/>
  <c r="D91" i="3" s="1"/>
  <c r="B90" i="3"/>
  <c r="D90" i="3" s="1"/>
  <c r="B85" i="3"/>
  <c r="D85" i="3" s="1"/>
  <c r="B82" i="3"/>
  <c r="D82" i="3" s="1"/>
  <c r="B78" i="3"/>
  <c r="D78" i="3" s="1"/>
  <c r="B77" i="3"/>
  <c r="D77" i="3" s="1"/>
  <c r="B76" i="3"/>
  <c r="D76" i="3" s="1"/>
  <c r="B75" i="3"/>
  <c r="D75" i="3" s="1"/>
  <c r="B74" i="3"/>
  <c r="D74" i="3" s="1"/>
  <c r="B73" i="3"/>
  <c r="D73" i="3" s="1"/>
  <c r="B72" i="3"/>
  <c r="D72" i="3" s="1"/>
  <c r="B65" i="3"/>
  <c r="D65" i="3" s="1"/>
  <c r="B64" i="3"/>
  <c r="D64" i="3" s="1"/>
  <c r="B59" i="3"/>
  <c r="D59" i="3" s="1"/>
  <c r="B58" i="3"/>
  <c r="D58" i="3" s="1"/>
  <c r="B57" i="3"/>
  <c r="D57" i="3" s="1"/>
  <c r="B56" i="3"/>
  <c r="D56" i="3" s="1"/>
  <c r="B55" i="3"/>
  <c r="D55" i="3" s="1"/>
  <c r="B50" i="3"/>
  <c r="D50" i="3" s="1"/>
  <c r="B49" i="3"/>
  <c r="D49" i="3" s="1"/>
  <c r="B48" i="3"/>
  <c r="D48" i="3" s="1"/>
  <c r="B47" i="3"/>
  <c r="D47" i="3" s="1"/>
  <c r="B46" i="3"/>
  <c r="D46" i="3" s="1"/>
  <c r="B45" i="3"/>
  <c r="D45" i="3" s="1"/>
  <c r="B41" i="3"/>
  <c r="D41" i="3" s="1"/>
  <c r="B13" i="3"/>
  <c r="D13" i="3" s="1"/>
  <c r="B14" i="3"/>
  <c r="D14" i="3" s="1"/>
  <c r="B15" i="3"/>
  <c r="D15" i="3" s="1"/>
  <c r="B16" i="3"/>
  <c r="D16" i="3" s="1"/>
  <c r="B17" i="3"/>
  <c r="D17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5" i="3"/>
  <c r="D25" i="3" s="1"/>
  <c r="B26" i="3"/>
  <c r="D26" i="3" s="1"/>
  <c r="B27" i="3"/>
  <c r="D27" i="3" s="1"/>
  <c r="B28" i="3"/>
  <c r="D28" i="3" s="1"/>
  <c r="B29" i="3"/>
  <c r="D29" i="3" s="1"/>
  <c r="B30" i="3"/>
  <c r="D30" i="3" s="1"/>
  <c r="B31" i="3"/>
  <c r="D31" i="3" s="1"/>
  <c r="B32" i="3"/>
  <c r="D32" i="3" s="1"/>
  <c r="B33" i="3"/>
  <c r="D33" i="3" s="1"/>
  <c r="B34" i="3"/>
  <c r="D34" i="3" s="1"/>
  <c r="B35" i="3"/>
  <c r="D35" i="3" s="1"/>
  <c r="B12" i="3"/>
  <c r="D12" i="3" s="1"/>
  <c r="F24" i="4"/>
  <c r="H24" i="4" s="1"/>
  <c r="F94" i="4"/>
  <c r="H94" i="4" s="1"/>
  <c r="F89" i="3"/>
  <c r="H89" i="3" s="1"/>
  <c r="F60" i="5"/>
  <c r="F60" i="3" s="1"/>
  <c r="F51" i="5"/>
  <c r="F51" i="3" s="1"/>
  <c r="F51" i="4"/>
  <c r="B94" i="4"/>
  <c r="D94" i="4" s="1"/>
  <c r="B37" i="4"/>
  <c r="D37" i="4" s="1"/>
  <c r="B24" i="3"/>
  <c r="D24" i="3" s="1"/>
  <c r="B60" i="5"/>
  <c r="B60" i="4" s="1"/>
  <c r="B60" i="3"/>
  <c r="B51" i="5"/>
  <c r="B51" i="4" s="1"/>
  <c r="G60" i="4"/>
  <c r="F65" i="4"/>
  <c r="H65" i="4" s="1"/>
  <c r="C60" i="4"/>
  <c r="C51" i="4"/>
  <c r="G95" i="4"/>
  <c r="G36" i="4"/>
  <c r="G38" i="4" s="1"/>
  <c r="B95" i="5"/>
  <c r="B95" i="4" s="1"/>
  <c r="C95" i="3"/>
  <c r="C36" i="4"/>
  <c r="C38" i="4" s="1"/>
  <c r="C95" i="4"/>
  <c r="G51" i="3"/>
  <c r="C60" i="3"/>
  <c r="F89" i="4"/>
  <c r="H89" i="4" s="1"/>
  <c r="G60" i="3"/>
  <c r="F65" i="3"/>
  <c r="H65" i="3" s="1"/>
  <c r="F95" i="5"/>
  <c r="F95" i="3" s="1"/>
  <c r="F94" i="3"/>
  <c r="H94" i="3" s="1"/>
  <c r="B36" i="5"/>
  <c r="B36" i="3" s="1"/>
  <c r="C51" i="3"/>
  <c r="F24" i="3"/>
  <c r="H24" i="3" s="1"/>
  <c r="B24" i="4"/>
  <c r="D24" i="4" s="1"/>
  <c r="B89" i="4"/>
  <c r="D89" i="4" s="1"/>
  <c r="B94" i="3"/>
  <c r="D94" i="3" s="1"/>
  <c r="F36" i="5"/>
  <c r="F38" i="5" s="1"/>
  <c r="B89" i="3"/>
  <c r="D89" i="3" s="1"/>
  <c r="G103" i="5"/>
  <c r="H103" i="5" s="1"/>
  <c r="G102" i="5"/>
  <c r="H102" i="5" s="1"/>
  <c r="G101" i="5"/>
  <c r="H101" i="5" s="1"/>
  <c r="G100" i="5"/>
  <c r="H100" i="5" s="1"/>
  <c r="G99" i="5"/>
  <c r="H99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5" i="5"/>
  <c r="H85" i="5" s="1"/>
  <c r="G82" i="5"/>
  <c r="H82" i="5" s="1"/>
  <c r="G59" i="5"/>
  <c r="H59" i="5" s="1"/>
  <c r="G58" i="5"/>
  <c r="H58" i="5" s="1"/>
  <c r="G57" i="5"/>
  <c r="H57" i="5" s="1"/>
  <c r="G56" i="5"/>
  <c r="H56" i="5" s="1"/>
  <c r="G55" i="5"/>
  <c r="H55" i="5" s="1"/>
  <c r="G41" i="5"/>
  <c r="H4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37" i="5"/>
  <c r="H37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95" i="3"/>
  <c r="G36" i="3"/>
  <c r="G38" i="3" s="1"/>
  <c r="C36" i="3"/>
  <c r="C38" i="3" s="1"/>
  <c r="C99" i="5"/>
  <c r="D99" i="5" s="1"/>
  <c r="C100" i="5"/>
  <c r="D100" i="5" s="1"/>
  <c r="C101" i="5"/>
  <c r="D101" i="5" s="1"/>
  <c r="C102" i="5"/>
  <c r="D102" i="5" s="1"/>
  <c r="C103" i="5"/>
  <c r="D103" i="5" s="1"/>
  <c r="C90" i="5"/>
  <c r="D90" i="5" s="1"/>
  <c r="C91" i="5"/>
  <c r="D91" i="5" s="1"/>
  <c r="C92" i="5"/>
  <c r="D92" i="5" s="1"/>
  <c r="C93" i="5"/>
  <c r="D93" i="5" s="1"/>
  <c r="C94" i="5"/>
  <c r="D94" i="5" s="1"/>
  <c r="C89" i="5"/>
  <c r="D89" i="5" s="1"/>
  <c r="C85" i="5"/>
  <c r="D85" i="5" s="1"/>
  <c r="C82" i="5"/>
  <c r="D82" i="5" s="1"/>
  <c r="C56" i="5"/>
  <c r="D56" i="5" s="1"/>
  <c r="C57" i="5"/>
  <c r="D57" i="5" s="1"/>
  <c r="C58" i="5"/>
  <c r="D58" i="5" s="1"/>
  <c r="C59" i="5"/>
  <c r="D59" i="5" s="1"/>
  <c r="C55" i="5"/>
  <c r="C46" i="5"/>
  <c r="D46" i="5" s="1"/>
  <c r="C47" i="5"/>
  <c r="D47" i="5" s="1"/>
  <c r="C48" i="5"/>
  <c r="D48" i="5" s="1"/>
  <c r="C49" i="5"/>
  <c r="D49" i="5" s="1"/>
  <c r="C50" i="5"/>
  <c r="D50" i="5" s="1"/>
  <c r="C45" i="5"/>
  <c r="D45" i="5" s="1"/>
  <c r="C41" i="5"/>
  <c r="D41" i="5" s="1"/>
  <c r="C37" i="5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32" i="5"/>
  <c r="D32" i="5" s="1"/>
  <c r="C33" i="5"/>
  <c r="D33" i="5" s="1"/>
  <c r="C34" i="5"/>
  <c r="D34" i="5" s="1"/>
  <c r="C35" i="5"/>
  <c r="D35" i="5" s="1"/>
  <c r="C12" i="5"/>
  <c r="D12" i="5" s="1"/>
  <c r="H60" i="3" l="1"/>
  <c r="D104" i="4"/>
  <c r="D95" i="4"/>
  <c r="G107" i="4"/>
  <c r="H67" i="3"/>
  <c r="H79" i="3"/>
  <c r="F36" i="3"/>
  <c r="H36" i="3" s="1"/>
  <c r="B95" i="3"/>
  <c r="D95" i="3" s="1"/>
  <c r="F36" i="4"/>
  <c r="H36" i="4" s="1"/>
  <c r="F95" i="4"/>
  <c r="H95" i="4" s="1"/>
  <c r="D37" i="5"/>
  <c r="B38" i="5"/>
  <c r="B38" i="4" s="1"/>
  <c r="D38" i="4" s="1"/>
  <c r="B67" i="3"/>
  <c r="D67" i="3" s="1"/>
  <c r="B105" i="3"/>
  <c r="D105" i="3" s="1"/>
  <c r="B79" i="3"/>
  <c r="D79" i="3" s="1"/>
  <c r="F79" i="4"/>
  <c r="H79" i="4" s="1"/>
  <c r="G67" i="5"/>
  <c r="H67" i="5" s="1"/>
  <c r="F67" i="4"/>
  <c r="H67" i="4" s="1"/>
  <c r="C60" i="5"/>
  <c r="D60" i="5" s="1"/>
  <c r="D79" i="4"/>
  <c r="D67" i="4"/>
  <c r="C67" i="5"/>
  <c r="D67" i="5" s="1"/>
  <c r="D60" i="4"/>
  <c r="C107" i="4"/>
  <c r="D51" i="4"/>
  <c r="C108" i="3"/>
  <c r="D60" i="3"/>
  <c r="C51" i="5"/>
  <c r="D51" i="5" s="1"/>
  <c r="D36" i="3"/>
  <c r="C36" i="5"/>
  <c r="D36" i="5" s="1"/>
  <c r="F104" i="4"/>
  <c r="H104" i="4" s="1"/>
  <c r="B36" i="4"/>
  <c r="D36" i="4" s="1"/>
  <c r="G104" i="5"/>
  <c r="H104" i="5" s="1"/>
  <c r="B37" i="3"/>
  <c r="D37" i="3" s="1"/>
  <c r="C95" i="5"/>
  <c r="D95" i="5" s="1"/>
  <c r="C104" i="5"/>
  <c r="D104" i="5" s="1"/>
  <c r="C79" i="5"/>
  <c r="D79" i="5" s="1"/>
  <c r="D55" i="5"/>
  <c r="B51" i="3"/>
  <c r="D51" i="3" s="1"/>
  <c r="F60" i="4"/>
  <c r="H60" i="4" s="1"/>
  <c r="G79" i="5"/>
  <c r="H79" i="5" s="1"/>
  <c r="G60" i="5"/>
  <c r="H60" i="5" s="1"/>
  <c r="G51" i="5"/>
  <c r="H51" i="5" s="1"/>
  <c r="H51" i="4"/>
  <c r="G108" i="3"/>
  <c r="H105" i="3"/>
  <c r="G95" i="5"/>
  <c r="H95" i="5" s="1"/>
  <c r="H95" i="3"/>
  <c r="H72" i="5"/>
  <c r="H51" i="3"/>
  <c r="G36" i="5"/>
  <c r="F38" i="3"/>
  <c r="H38" i="3" s="1"/>
  <c r="F38" i="4"/>
  <c r="H38" i="4" s="1"/>
  <c r="F107" i="5"/>
  <c r="B38" i="3" l="1"/>
  <c r="D38" i="3" s="1"/>
  <c r="B107" i="5"/>
  <c r="B107" i="4" s="1"/>
  <c r="D107" i="4" s="1"/>
  <c r="C38" i="5"/>
  <c r="D38" i="5" s="1"/>
  <c r="H36" i="5"/>
  <c r="G38" i="5"/>
  <c r="F108" i="3"/>
  <c r="H108" i="3" s="1"/>
  <c r="F107" i="4"/>
  <c r="H107" i="4" s="1"/>
  <c r="B108" i="3" l="1"/>
  <c r="D108" i="3" s="1"/>
  <c r="C107" i="5"/>
  <c r="D107" i="5" s="1"/>
  <c r="G107" i="5"/>
  <c r="H107" i="5" s="1"/>
  <c r="H38" i="5"/>
</calcChain>
</file>

<file path=xl/sharedStrings.xml><?xml version="1.0" encoding="utf-8"?>
<sst xmlns="http://schemas.openxmlformats.org/spreadsheetml/2006/main" count="765" uniqueCount="178">
  <si>
    <t>STUDENT CREDIT HOUR PER FTE FACULTY</t>
  </si>
  <si>
    <t>FACULTY</t>
  </si>
  <si>
    <t>STUDENT</t>
  </si>
  <si>
    <t>CR HR</t>
  </si>
  <si>
    <t>COLLEGE OF LIBERAL ARTS</t>
  </si>
  <si>
    <t>FTE</t>
  </si>
  <si>
    <t>PER FTE</t>
  </si>
  <si>
    <t>Aerospace Studies</t>
  </si>
  <si>
    <t>Art</t>
  </si>
  <si>
    <t>Biology</t>
  </si>
  <si>
    <t>African-Amer Studies</t>
  </si>
  <si>
    <t>Chemistry</t>
  </si>
  <si>
    <t>Classics</t>
  </si>
  <si>
    <t>Economics</t>
  </si>
  <si>
    <t>English</t>
  </si>
  <si>
    <t>History</t>
  </si>
  <si>
    <t>Mathematics</t>
  </si>
  <si>
    <t>Military Science</t>
  </si>
  <si>
    <t>Modern Languages</t>
  </si>
  <si>
    <t>Music</t>
  </si>
  <si>
    <t>Naval Science</t>
  </si>
  <si>
    <t>Philosophy</t>
  </si>
  <si>
    <t>Physics/Astronomy</t>
  </si>
  <si>
    <t>Political Science</t>
  </si>
  <si>
    <t>Psychology</t>
  </si>
  <si>
    <t>Sociology/Anthropology</t>
  </si>
  <si>
    <t>Southern Studies</t>
  </si>
  <si>
    <t>Theatre Arts</t>
  </si>
  <si>
    <t xml:space="preserve"> </t>
  </si>
  <si>
    <t>SCHOOL OF BUSINESS</t>
  </si>
  <si>
    <t>Finance</t>
  </si>
  <si>
    <t>Marketing</t>
  </si>
  <si>
    <t>Management</t>
  </si>
  <si>
    <t>SCHOOL OF EDUCATION</t>
  </si>
  <si>
    <t>Curriculum &amp; Instruction</t>
  </si>
  <si>
    <t>SCHOOL OF ENGINEERING</t>
  </si>
  <si>
    <t>Chemical Engineering</t>
  </si>
  <si>
    <t>Civil Engineering</t>
  </si>
  <si>
    <t>Electrical Engineering</t>
  </si>
  <si>
    <t>Mechanical Engineering</t>
  </si>
  <si>
    <t>Computer Science</t>
  </si>
  <si>
    <t>SCHOOL OF LAW</t>
  </si>
  <si>
    <t>SCHOOL OF PHARMACY</t>
  </si>
  <si>
    <t>Pharmacy Administration</t>
  </si>
  <si>
    <t>Medicinal Chemistry</t>
  </si>
  <si>
    <t>Pharmaceutics</t>
  </si>
  <si>
    <t>Pharmacology</t>
  </si>
  <si>
    <t>Pharmacognosy</t>
  </si>
  <si>
    <t>Pharmacy Practice</t>
  </si>
  <si>
    <t>SCHOOL OF ACCOUNTANCY</t>
  </si>
  <si>
    <t>Communicative Disorders</t>
  </si>
  <si>
    <t>Legal Studies</t>
  </si>
  <si>
    <t>Social Work</t>
  </si>
  <si>
    <t>Honors College</t>
  </si>
  <si>
    <t>TOTAL MISCELLANEOUS</t>
  </si>
  <si>
    <t>TOTAL UNIVERSITY</t>
  </si>
  <si>
    <t>SUBTOTAL</t>
  </si>
  <si>
    <t>Dean's Office (LIBA)</t>
  </si>
  <si>
    <t>TOTAL LIBERAL ARTS</t>
  </si>
  <si>
    <t>Leadership/Counselor Ed</t>
  </si>
  <si>
    <t>TOTAL BUSINESS</t>
  </si>
  <si>
    <t xml:space="preserve">TOTAL EDUCATION </t>
  </si>
  <si>
    <t>TOTAL ENGINEERING</t>
  </si>
  <si>
    <t>TOTAL PHARMACY</t>
  </si>
  <si>
    <t>TOTAL APPLIED SCIENCES</t>
  </si>
  <si>
    <t>SCHOOL OF APPLIED SCIENCES</t>
  </si>
  <si>
    <t>GRADUATE HOURS ONLY</t>
  </si>
  <si>
    <t>UNDERGRAD HOURS ONLY</t>
  </si>
  <si>
    <t>Speech</t>
  </si>
  <si>
    <t>Public Policy Leadership</t>
  </si>
  <si>
    <t>INCLUDES ALL CAMPUSES</t>
  </si>
  <si>
    <t>MISCELLANEOUS DEPARTMENTS</t>
  </si>
  <si>
    <t>GRADUATE STUDENT CREDIT HOUR PER FTE FACULTY</t>
  </si>
  <si>
    <t>UNDERGRADUATE STUDENT CREDIT HOUR PER FTE FACULTY</t>
  </si>
  <si>
    <t>Developmental Studies</t>
  </si>
  <si>
    <t>SCHOOL OF JOURNALISM</t>
  </si>
  <si>
    <t>THE UNIVERSITY OF MISSISSIPPI</t>
  </si>
  <si>
    <t>MIS/POM</t>
  </si>
  <si>
    <t>Geology &amp; Geological Engineering</t>
  </si>
  <si>
    <t>HESRM</t>
  </si>
  <si>
    <t>Intelligence &amp; Security Studies</t>
  </si>
  <si>
    <t>Croft International Studies</t>
  </si>
  <si>
    <t>Nutrition &amp; Hospitality Mgmt.</t>
  </si>
  <si>
    <t>Writing &amp; Rhetoric</t>
  </si>
  <si>
    <t>Other</t>
  </si>
  <si>
    <t>MHA</t>
  </si>
  <si>
    <t>NCHHE</t>
  </si>
  <si>
    <t>NCPA</t>
  </si>
  <si>
    <t>University Studies</t>
  </si>
  <si>
    <t>Changes</t>
  </si>
  <si>
    <t>Moved CME into Engineering, as discussed</t>
  </si>
  <si>
    <t>Created line within Education for University Studies, and moved FTE and SCH there for the following courses (UNLESS source was HR Master and person is paid by Leadership &amp; Counselor Ed)</t>
  </si>
  <si>
    <t>EDHE</t>
  </si>
  <si>
    <t>EDLD</t>
  </si>
  <si>
    <t>Center for Manf Excellence</t>
  </si>
  <si>
    <t>FALL SEMESTER 2014-15</t>
  </si>
  <si>
    <t>SPRING SEMESTER 2014-15</t>
  </si>
  <si>
    <t>Row Labels</t>
  </si>
  <si>
    <t>Sum of Sum of ADJ FTE IHL6</t>
  </si>
  <si>
    <t>AEROSPACE STUDIES</t>
  </si>
  <si>
    <t>AFRICAN AMERICAN STUDIES PROGRAM</t>
  </si>
  <si>
    <t>ART &amp; ART HISTORY</t>
  </si>
  <si>
    <t>BIOLOGY</t>
  </si>
  <si>
    <t>CENTER FOR THE STUDY OF SOUTHERN CULTURE</t>
  </si>
  <si>
    <t>CHEMISTRY &amp; BIOCHEMISTRY</t>
  </si>
  <si>
    <t>CLASSICS</t>
  </si>
  <si>
    <t>ECONOMICS</t>
  </si>
  <si>
    <t>ENGLISH</t>
  </si>
  <si>
    <t>HISTORY</t>
  </si>
  <si>
    <t>MATHEMATICS</t>
  </si>
  <si>
    <t>MILITARY SCIENCE &amp; LEADERSHIP</t>
  </si>
  <si>
    <t>MODERN LANGUAGES</t>
  </si>
  <si>
    <t>MUSIC</t>
  </si>
  <si>
    <t>NAVAL SCIENCE</t>
  </si>
  <si>
    <t>PHILOSOPHY &amp; RELIGION</t>
  </si>
  <si>
    <t>PHYSICS &amp; ASTRONOMY</t>
  </si>
  <si>
    <t>POLITICAL SCIENCE</t>
  </si>
  <si>
    <t>PSYCHOLOGY</t>
  </si>
  <si>
    <t>PUBLIC POLICY LEADERSHIP</t>
  </si>
  <si>
    <t>SARAH ISOM CTR FOR WOMEN&amp;GENDER STUDIES</t>
  </si>
  <si>
    <t>SOCIOLOGY &amp; ANTHROPOLOGY</t>
  </si>
  <si>
    <t>SPEECH</t>
  </si>
  <si>
    <t>THEATRE ARTS</t>
  </si>
  <si>
    <t>WRITING &amp; RHETORIC</t>
  </si>
  <si>
    <t>CENTER FOR INTEL &amp; SECURITY STUDIES</t>
  </si>
  <si>
    <t>COMMUNICATION SCIENCES &amp; DISORDERS</t>
  </si>
  <si>
    <t>HEALTH, EXERCISE SCI &amp; RECREATION MGMT</t>
  </si>
  <si>
    <t>LEGAL STUDIES</t>
  </si>
  <si>
    <t>NUTRITION &amp; HOSPITALITY MANAGEMENT</t>
  </si>
  <si>
    <t>SOCIAL WORK</t>
  </si>
  <si>
    <t>SCHOOL OF BUSINESS ADMINISTRATION</t>
  </si>
  <si>
    <t>FINANCE</t>
  </si>
  <si>
    <t>MANAGEMENT</t>
  </si>
  <si>
    <t>MANAGEMENT INFORMATION SYSTEMS</t>
  </si>
  <si>
    <t>MARKETING</t>
  </si>
  <si>
    <t>LEADERSHIP &amp; COUNSELOR EDUCATION</t>
  </si>
  <si>
    <t>TEACHER EDUCATION</t>
  </si>
  <si>
    <t>UNIVERSITY STUDIES</t>
  </si>
  <si>
    <t>CENTER FOR MANUFACTURING EXCELLENCE(CME)</t>
  </si>
  <si>
    <t>CHEMICAL ENGINEERING</t>
  </si>
  <si>
    <t>CIVIL ENGINEERING</t>
  </si>
  <si>
    <t>COMPUTER &amp; INFORMATION SCIENCE</t>
  </si>
  <si>
    <t>ELECTRICAL ENGINEERING</t>
  </si>
  <si>
    <t>GEOLOGY &amp; GEOLOGICAL ENGINEERING</t>
  </si>
  <si>
    <t>MECHANICAL ENGINEERING</t>
  </si>
  <si>
    <t>NAT'L CTR COMPUTATIONAL HYDROSCI &amp; ENGIN</t>
  </si>
  <si>
    <t>BIOMOLECULAR SCIENCES</t>
  </si>
  <si>
    <t>BIOMOLECULAR SCIENCES - PHARMACOGNOSY</t>
  </si>
  <si>
    <t>BIOMOLECULAR SCIENCES - PHARMACOLOGY</t>
  </si>
  <si>
    <t>PHARMACEUTICS &amp; DRUG DELIVERY</t>
  </si>
  <si>
    <t>PHARMACY ADMINISTRATION</t>
  </si>
  <si>
    <t>PHARMACY PRACTICE</t>
  </si>
  <si>
    <t>UNIVERSITY PROGRAMS</t>
  </si>
  <si>
    <t>CROFT INST FOR INTERNATIONAL STUDIES</t>
  </si>
  <si>
    <t>CTR FOR STUDENT SUCCESS &amp; FIRST YEAR EXP</t>
  </si>
  <si>
    <t>DEVELOPMENTAL STUDIES</t>
  </si>
  <si>
    <t>NATIONAL CENTER FOR PHYSICAL ACOUSTICS</t>
  </si>
  <si>
    <t>SALLY MCDONNELL BARKSDALE HONORS COLLEGE</t>
  </si>
  <si>
    <t>STUDY ABROAD</t>
  </si>
  <si>
    <t>Grand Total</t>
  </si>
  <si>
    <t xml:space="preserve">ACADEMIC YEAR 2014-15 </t>
  </si>
  <si>
    <t>COLLEGE/DEPT</t>
  </si>
  <si>
    <t>ART</t>
  </si>
  <si>
    <t>COLLEGE OF LIBERAL ARTS Total</t>
  </si>
  <si>
    <t>SCHOOL OF ACCOUNTANCY Total</t>
  </si>
  <si>
    <t>SCHOOL OF APPLIED SCIENCES Total</t>
  </si>
  <si>
    <t>SCHOOL OF BUSINESS ADMINISTRATION Total</t>
  </si>
  <si>
    <t>SCHOOL OF EDUCATION Total</t>
  </si>
  <si>
    <t>SCHOOL OF ENGINEERING Total</t>
  </si>
  <si>
    <t>SCHOOL OF JOURNALISM &amp; NEW MEDIA</t>
  </si>
  <si>
    <t>SCHOOL OF JOURNALISM &amp; NEW MEDIA Total</t>
  </si>
  <si>
    <t>SCHOOL OF LAW Total</t>
  </si>
  <si>
    <t>SCHOOL OF PHARMACY Total</t>
  </si>
  <si>
    <t>UNIVERSITY PROGRAMS Total</t>
  </si>
  <si>
    <t>UGRAD SCH</t>
  </si>
  <si>
    <t>GRAD SCH</t>
  </si>
  <si>
    <t>Sum of HOURS UG</t>
  </si>
  <si>
    <t>Sum of HOURS GRAD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</si>
</sst>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8"/>
      <name val="Arial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i/>
      <sz val="8"/>
      <color theme="0"/>
      <name val="Verdana"/>
      <family val="2"/>
    </font>
    <font>
      <i/>
      <sz val="8"/>
      <color theme="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2" borderId="0" xfId="0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4" fillId="5" borderId="0" xfId="0" applyFont="1" applyFill="1" applyBorder="1"/>
    <xf numFmtId="2" fontId="4" fillId="5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4" fillId="5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0" fontId="4" fillId="6" borderId="0" xfId="0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center"/>
    </xf>
    <xf numFmtId="43" fontId="6" fillId="3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3" fontId="4" fillId="5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/>
    <xf numFmtId="43" fontId="6" fillId="3" borderId="0" xfId="0" applyNumberFormat="1" applyFont="1" applyFill="1" applyBorder="1"/>
    <xf numFmtId="43" fontId="6" fillId="0" borderId="0" xfId="0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right"/>
    </xf>
    <xf numFmtId="41" fontId="6" fillId="3" borderId="0" xfId="1" applyNumberFormat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right"/>
    </xf>
    <xf numFmtId="41" fontId="4" fillId="5" borderId="0" xfId="1" applyNumberFormat="1" applyFont="1" applyFill="1" applyBorder="1" applyAlignment="1">
      <alignment horizontal="right"/>
    </xf>
    <xf numFmtId="41" fontId="6" fillId="3" borderId="0" xfId="1" applyNumberFormat="1" applyFont="1" applyFill="1" applyBorder="1"/>
    <xf numFmtId="41" fontId="6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41" fontId="2" fillId="0" borderId="0" xfId="0" applyNumberFormat="1" applyFont="1" applyFill="1" applyBorder="1"/>
    <xf numFmtId="0" fontId="8" fillId="0" borderId="0" xfId="0" applyFont="1"/>
    <xf numFmtId="0" fontId="5" fillId="3" borderId="0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3" fontId="6" fillId="4" borderId="0" xfId="0" applyNumberFormat="1" applyFont="1" applyFill="1" applyBorder="1" applyAlignment="1">
      <alignment horizontal="center"/>
    </xf>
    <xf numFmtId="43" fontId="7" fillId="4" borderId="0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8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mruColors>
      <color rgb="FFFFFF99"/>
      <color rgb="FF1D32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116"/>
  <sheetViews>
    <sheetView zoomScaleNormal="100" workbookViewId="0">
      <pane ySplit="9" topLeftCell="A10" activePane="bottomLeft" state="frozen"/>
      <selection pane="bottomLeft" activeCell="J12" sqref="J12"/>
    </sheetView>
  </sheetViews>
  <sheetFormatPr defaultColWidth="9.140625" defaultRowHeight="10.5" x14ac:dyDescent="0.15"/>
  <cols>
    <col min="1" max="1" width="28.5703125" style="5" customWidth="1"/>
    <col min="2" max="2" width="8.5703125" style="6" customWidth="1"/>
    <col min="3" max="3" width="10.140625" style="22" customWidth="1"/>
    <col min="4" max="4" width="9.5703125" style="6" customWidth="1"/>
    <col min="5" max="5" width="2.85546875" style="2" customWidth="1"/>
    <col min="6" max="6" width="9.42578125" style="6" customWidth="1"/>
    <col min="7" max="7" width="10.140625" style="22" customWidth="1"/>
    <col min="8" max="8" width="10.28515625" style="6" customWidth="1"/>
    <col min="9" max="9" width="9.140625" style="5" customWidth="1"/>
    <col min="10" max="10" width="9.140625" style="5"/>
    <col min="11" max="16" width="9.140625" style="5" hidden="1" customWidth="1"/>
    <col min="17" max="16384" width="9.140625" style="5"/>
  </cols>
  <sheetData>
    <row r="1" spans="1:15" x14ac:dyDescent="0.15">
      <c r="A1" s="52" t="s">
        <v>76</v>
      </c>
      <c r="B1" s="52"/>
      <c r="C1" s="52"/>
      <c r="D1" s="52"/>
      <c r="E1" s="52"/>
      <c r="F1" s="52"/>
      <c r="G1" s="52"/>
      <c r="H1" s="52"/>
    </row>
    <row r="2" spans="1:15" x14ac:dyDescent="0.15">
      <c r="A2" s="52" t="s">
        <v>0</v>
      </c>
      <c r="B2" s="52"/>
      <c r="C2" s="52"/>
      <c r="D2" s="52"/>
      <c r="E2" s="52"/>
      <c r="F2" s="52"/>
      <c r="G2" s="52"/>
      <c r="H2" s="52"/>
    </row>
    <row r="3" spans="1:15" x14ac:dyDescent="0.15">
      <c r="A3" s="52" t="s">
        <v>160</v>
      </c>
      <c r="B3" s="52"/>
      <c r="C3" s="52"/>
      <c r="D3" s="52"/>
      <c r="E3" s="52"/>
      <c r="F3" s="52"/>
      <c r="G3" s="52"/>
      <c r="H3" s="52"/>
    </row>
    <row r="4" spans="1:15" x14ac:dyDescent="0.15">
      <c r="A4" s="52" t="s">
        <v>70</v>
      </c>
      <c r="B4" s="52"/>
      <c r="C4" s="52"/>
      <c r="D4" s="52"/>
      <c r="E4" s="52"/>
      <c r="F4" s="52"/>
      <c r="G4" s="52"/>
      <c r="H4" s="52"/>
    </row>
    <row r="5" spans="1:15" x14ac:dyDescent="0.15">
      <c r="A5" s="11"/>
      <c r="B5" s="28"/>
      <c r="C5" s="21"/>
      <c r="D5" s="28"/>
      <c r="E5" s="11"/>
      <c r="F5" s="28"/>
      <c r="G5" s="21"/>
      <c r="H5" s="28"/>
    </row>
    <row r="6" spans="1:15" s="2" customFormat="1" x14ac:dyDescent="0.15">
      <c r="A6" s="5"/>
      <c r="B6" s="6"/>
      <c r="C6" s="22"/>
      <c r="D6" s="6"/>
      <c r="F6" s="6"/>
      <c r="G6" s="22"/>
      <c r="H6" s="6"/>
    </row>
    <row r="7" spans="1:15" s="10" customFormat="1" x14ac:dyDescent="0.15">
      <c r="B7" s="53" t="s">
        <v>95</v>
      </c>
      <c r="C7" s="54"/>
      <c r="D7" s="54"/>
      <c r="E7" s="1"/>
      <c r="F7" s="53" t="s">
        <v>96</v>
      </c>
      <c r="G7" s="54"/>
      <c r="H7" s="54"/>
    </row>
    <row r="8" spans="1:15" x14ac:dyDescent="0.15">
      <c r="A8" s="1"/>
      <c r="B8" s="12" t="s">
        <v>1</v>
      </c>
      <c r="C8" s="23" t="s">
        <v>2</v>
      </c>
      <c r="D8" s="12" t="s">
        <v>3</v>
      </c>
      <c r="F8" s="12" t="s">
        <v>1</v>
      </c>
      <c r="G8" s="23" t="s">
        <v>2</v>
      </c>
      <c r="H8" s="12" t="s">
        <v>3</v>
      </c>
    </row>
    <row r="9" spans="1:15" x14ac:dyDescent="0.15">
      <c r="B9" s="12" t="s">
        <v>5</v>
      </c>
      <c r="C9" s="23" t="s">
        <v>3</v>
      </c>
      <c r="D9" s="12" t="s">
        <v>6</v>
      </c>
      <c r="E9" s="3"/>
      <c r="F9" s="12" t="s">
        <v>5</v>
      </c>
      <c r="G9" s="23" t="s">
        <v>3</v>
      </c>
      <c r="H9" s="12" t="s">
        <v>6</v>
      </c>
    </row>
    <row r="10" spans="1:15" x14ac:dyDescent="0.15">
      <c r="B10" s="7"/>
      <c r="C10" s="24"/>
      <c r="D10" s="7"/>
      <c r="E10" s="3"/>
      <c r="F10" s="7"/>
      <c r="G10" s="24"/>
      <c r="H10" s="7"/>
      <c r="K10" s="5" t="s">
        <v>161</v>
      </c>
      <c r="L10" s="5" t="s">
        <v>5</v>
      </c>
      <c r="N10" s="5" t="s">
        <v>97</v>
      </c>
      <c r="O10" s="5" t="s">
        <v>98</v>
      </c>
    </row>
    <row r="11" spans="1:15" x14ac:dyDescent="0.15">
      <c r="A11" s="4" t="s">
        <v>4</v>
      </c>
      <c r="K11" s="5" t="s">
        <v>4</v>
      </c>
    </row>
    <row r="12" spans="1:15" x14ac:dyDescent="0.15">
      <c r="A12" s="5" t="s">
        <v>7</v>
      </c>
      <c r="B12" s="6">
        <f>L12</f>
        <v>1</v>
      </c>
      <c r="C12" s="22">
        <f>'Ugrad SCH per FTE'!C12+'GRAD SCH per FTE'!C12</f>
        <v>107</v>
      </c>
      <c r="D12" s="6">
        <f t="shared" ref="D12:D18" si="0">IFERROR(C12/B12,"n/a")</f>
        <v>107</v>
      </c>
      <c r="F12" s="6">
        <f>O12</f>
        <v>1</v>
      </c>
      <c r="G12" s="22">
        <f>'Ugrad SCH per FTE'!G12+'GRAD SCH per FTE'!G12</f>
        <v>98</v>
      </c>
      <c r="H12" s="6">
        <f>IFERROR(G12/F12,"n/a")</f>
        <v>98</v>
      </c>
      <c r="K12" s="5" t="s">
        <v>99</v>
      </c>
      <c r="L12" s="5">
        <v>1</v>
      </c>
      <c r="N12" s="5" t="s">
        <v>99</v>
      </c>
      <c r="O12" s="5">
        <v>1</v>
      </c>
    </row>
    <row r="13" spans="1:15" x14ac:dyDescent="0.15">
      <c r="A13" s="5" t="s">
        <v>10</v>
      </c>
      <c r="B13" s="6">
        <f t="shared" ref="B13:B35" si="1">L13</f>
        <v>4.2699999999999996</v>
      </c>
      <c r="C13" s="22">
        <f>'Ugrad SCH per FTE'!C13+'GRAD SCH per FTE'!C13</f>
        <v>501</v>
      </c>
      <c r="D13" s="6">
        <f t="shared" si="0"/>
        <v>117.33021077283374</v>
      </c>
      <c r="F13" s="6">
        <f t="shared" ref="F13:F37" si="2">O13</f>
        <v>4.2699999999999996</v>
      </c>
      <c r="G13" s="22">
        <f>'Ugrad SCH per FTE'!G13+'GRAD SCH per FTE'!G13</f>
        <v>363</v>
      </c>
      <c r="H13" s="6">
        <f t="shared" ref="H13:H37" si="3">IFERROR(G13/F13,"n/a")</f>
        <v>85.011709601873548</v>
      </c>
      <c r="K13" s="5" t="s">
        <v>100</v>
      </c>
      <c r="L13" s="5">
        <v>4.2699999999999996</v>
      </c>
      <c r="N13" s="2" t="s">
        <v>100</v>
      </c>
      <c r="O13" s="2">
        <v>4.2699999999999996</v>
      </c>
    </row>
    <row r="14" spans="1:15" x14ac:dyDescent="0.15">
      <c r="A14" s="5" t="s">
        <v>8</v>
      </c>
      <c r="B14" s="6">
        <f t="shared" si="1"/>
        <v>21.05</v>
      </c>
      <c r="C14" s="22">
        <f>'Ugrad SCH per FTE'!C14+'GRAD SCH per FTE'!C14</f>
        <v>3796</v>
      </c>
      <c r="D14" s="6">
        <f t="shared" si="0"/>
        <v>180.33254156769596</v>
      </c>
      <c r="F14" s="6">
        <f t="shared" si="2"/>
        <v>22.575299999999995</v>
      </c>
      <c r="G14" s="22">
        <f>'Ugrad SCH per FTE'!G14+'GRAD SCH per FTE'!G14</f>
        <v>3326</v>
      </c>
      <c r="H14" s="6">
        <f t="shared" si="3"/>
        <v>147.32916063130946</v>
      </c>
      <c r="K14" s="5" t="s">
        <v>162</v>
      </c>
      <c r="L14" s="5">
        <v>21.05</v>
      </c>
      <c r="N14" s="10" t="s">
        <v>101</v>
      </c>
      <c r="O14" s="10">
        <v>22.575299999999995</v>
      </c>
    </row>
    <row r="15" spans="1:15" x14ac:dyDescent="0.15">
      <c r="A15" s="5" t="s">
        <v>9</v>
      </c>
      <c r="B15" s="6">
        <f t="shared" si="1"/>
        <v>31.676666666666662</v>
      </c>
      <c r="C15" s="22">
        <f>'Ugrad SCH per FTE'!C15+'GRAD SCH per FTE'!C15</f>
        <v>14128</v>
      </c>
      <c r="D15" s="6">
        <f t="shared" si="0"/>
        <v>446.00652425549833</v>
      </c>
      <c r="F15" s="6">
        <f t="shared" si="2"/>
        <v>32.026666666666671</v>
      </c>
      <c r="G15" s="22">
        <f>'Ugrad SCH per FTE'!G15+'GRAD SCH per FTE'!G15</f>
        <v>11824</v>
      </c>
      <c r="H15" s="6">
        <f t="shared" si="3"/>
        <v>369.19233971690255</v>
      </c>
      <c r="K15" s="5" t="s">
        <v>102</v>
      </c>
      <c r="L15" s="5">
        <v>31.676666666666662</v>
      </c>
      <c r="N15" s="5" t="s">
        <v>102</v>
      </c>
      <c r="O15" s="5">
        <v>32.026666666666671</v>
      </c>
    </row>
    <row r="16" spans="1:15" x14ac:dyDescent="0.15">
      <c r="A16" s="5" t="s">
        <v>11</v>
      </c>
      <c r="B16" s="6">
        <f t="shared" si="1"/>
        <v>23.189999999999998</v>
      </c>
      <c r="C16" s="22">
        <f>'Ugrad SCH per FTE'!C16+'GRAD SCH per FTE'!C16</f>
        <v>8555</v>
      </c>
      <c r="D16" s="6">
        <f t="shared" si="0"/>
        <v>368.90901250539031</v>
      </c>
      <c r="F16" s="6">
        <f t="shared" si="2"/>
        <v>23.19</v>
      </c>
      <c r="G16" s="22">
        <f>'Ugrad SCH per FTE'!G16+'GRAD SCH per FTE'!G16</f>
        <v>7198</v>
      </c>
      <c r="H16" s="6">
        <f t="shared" si="3"/>
        <v>310.39241052177658</v>
      </c>
      <c r="K16" s="5" t="s">
        <v>104</v>
      </c>
      <c r="L16" s="5">
        <v>23.189999999999998</v>
      </c>
      <c r="N16" s="5" t="s">
        <v>104</v>
      </c>
      <c r="O16" s="5">
        <v>23.19</v>
      </c>
    </row>
    <row r="17" spans="1:15" x14ac:dyDescent="0.15">
      <c r="A17" s="5" t="s">
        <v>12</v>
      </c>
      <c r="B17" s="6">
        <f t="shared" si="1"/>
        <v>6</v>
      </c>
      <c r="C17" s="22">
        <f>'Ugrad SCH per FTE'!C17+'GRAD SCH per FTE'!C17</f>
        <v>1359</v>
      </c>
      <c r="D17" s="6">
        <f t="shared" si="0"/>
        <v>226.5</v>
      </c>
      <c r="F17" s="6">
        <f t="shared" si="2"/>
        <v>6</v>
      </c>
      <c r="G17" s="22">
        <f>'Ugrad SCH per FTE'!G17+'GRAD SCH per FTE'!G17</f>
        <v>1401</v>
      </c>
      <c r="H17" s="6">
        <f t="shared" si="3"/>
        <v>233.5</v>
      </c>
      <c r="K17" s="5" t="s">
        <v>105</v>
      </c>
      <c r="L17" s="5">
        <v>6</v>
      </c>
      <c r="N17" s="5" t="s">
        <v>105</v>
      </c>
      <c r="O17" s="5">
        <v>6</v>
      </c>
    </row>
    <row r="18" spans="1:15" x14ac:dyDescent="0.15">
      <c r="A18" s="5" t="s">
        <v>13</v>
      </c>
      <c r="B18" s="6">
        <f t="shared" si="1"/>
        <v>17.3</v>
      </c>
      <c r="C18" s="22">
        <f>'Ugrad SCH per FTE'!C18+'GRAD SCH per FTE'!C18</f>
        <v>6946</v>
      </c>
      <c r="D18" s="6">
        <f t="shared" si="0"/>
        <v>401.50289017341038</v>
      </c>
      <c r="F18" s="6">
        <f t="shared" si="2"/>
        <v>17.202500000000001</v>
      </c>
      <c r="G18" s="22">
        <f>'Ugrad SCH per FTE'!G18+'GRAD SCH per FTE'!G18</f>
        <v>7288</v>
      </c>
      <c r="H18" s="6">
        <f t="shared" si="3"/>
        <v>423.65935183839559</v>
      </c>
      <c r="K18" s="5" t="s">
        <v>106</v>
      </c>
      <c r="L18" s="5">
        <v>17.3</v>
      </c>
      <c r="N18" s="5" t="s">
        <v>106</v>
      </c>
      <c r="O18" s="5">
        <v>17.202500000000001</v>
      </c>
    </row>
    <row r="19" spans="1:15" x14ac:dyDescent="0.15">
      <c r="A19" s="5" t="s">
        <v>14</v>
      </c>
      <c r="B19" s="6">
        <f t="shared" si="1"/>
        <v>45.557000000000002</v>
      </c>
      <c r="C19" s="22">
        <f>'Ugrad SCH per FTE'!C19+'GRAD SCH per FTE'!C19</f>
        <v>10183</v>
      </c>
      <c r="D19" s="6">
        <f t="shared" ref="D19:D38" si="4">IFERROR(C19/B19,"n/a")</f>
        <v>223.52218100401694</v>
      </c>
      <c r="F19" s="6">
        <f t="shared" si="2"/>
        <v>49.106999999999999</v>
      </c>
      <c r="G19" s="22">
        <f>'Ugrad SCH per FTE'!G19+'GRAD SCH per FTE'!G19</f>
        <v>10206</v>
      </c>
      <c r="H19" s="6">
        <f t="shared" si="3"/>
        <v>207.83187732909769</v>
      </c>
      <c r="K19" s="5" t="s">
        <v>107</v>
      </c>
      <c r="L19" s="5">
        <v>45.557000000000002</v>
      </c>
      <c r="N19" s="5" t="s">
        <v>107</v>
      </c>
      <c r="O19" s="5">
        <v>49.106999999999999</v>
      </c>
    </row>
    <row r="20" spans="1:15" x14ac:dyDescent="0.15">
      <c r="A20" s="5" t="s">
        <v>15</v>
      </c>
      <c r="B20" s="6">
        <f t="shared" si="1"/>
        <v>39.5077</v>
      </c>
      <c r="C20" s="22">
        <f>'Ugrad SCH per FTE'!C20+'GRAD SCH per FTE'!C20</f>
        <v>10975</v>
      </c>
      <c r="D20" s="6">
        <f t="shared" si="4"/>
        <v>277.7939490276579</v>
      </c>
      <c r="F20" s="6">
        <f t="shared" si="2"/>
        <v>41.022500000000008</v>
      </c>
      <c r="G20" s="22">
        <f>'Ugrad SCH per FTE'!G20+'GRAD SCH per FTE'!G20</f>
        <v>10792</v>
      </c>
      <c r="H20" s="6">
        <f t="shared" si="3"/>
        <v>263.07514169053565</v>
      </c>
      <c r="K20" s="5" t="s">
        <v>108</v>
      </c>
      <c r="L20" s="5">
        <v>39.5077</v>
      </c>
      <c r="N20" s="5" t="s">
        <v>108</v>
      </c>
      <c r="O20" s="5">
        <v>41.022500000000008</v>
      </c>
    </row>
    <row r="21" spans="1:15" x14ac:dyDescent="0.15">
      <c r="A21" s="5" t="s">
        <v>16</v>
      </c>
      <c r="B21" s="6">
        <f t="shared" si="1"/>
        <v>35.22</v>
      </c>
      <c r="C21" s="22">
        <f>'Ugrad SCH per FTE'!C21+'GRAD SCH per FTE'!C21</f>
        <v>16054</v>
      </c>
      <c r="D21" s="6">
        <f t="shared" si="4"/>
        <v>455.82055650198754</v>
      </c>
      <c r="F21" s="6">
        <f t="shared" si="2"/>
        <v>33.35</v>
      </c>
      <c r="G21" s="22">
        <f>'Ugrad SCH per FTE'!G21+'GRAD SCH per FTE'!G21</f>
        <v>13526</v>
      </c>
      <c r="H21" s="6">
        <f t="shared" si="3"/>
        <v>405.57721139430282</v>
      </c>
      <c r="K21" s="5" t="s">
        <v>109</v>
      </c>
      <c r="L21" s="5">
        <v>35.22</v>
      </c>
      <c r="N21" s="5" t="s">
        <v>109</v>
      </c>
      <c r="O21" s="5">
        <v>33.35</v>
      </c>
    </row>
    <row r="22" spans="1:15" x14ac:dyDescent="0.15">
      <c r="A22" s="5" t="s">
        <v>17</v>
      </c>
      <c r="B22" s="6">
        <f t="shared" si="1"/>
        <v>2</v>
      </c>
      <c r="C22" s="22">
        <f>'Ugrad SCH per FTE'!C22+'GRAD SCH per FTE'!C22</f>
        <v>575</v>
      </c>
      <c r="D22" s="6">
        <f t="shared" si="4"/>
        <v>287.5</v>
      </c>
      <c r="F22" s="6">
        <f t="shared" si="2"/>
        <v>2</v>
      </c>
      <c r="G22" s="22">
        <f>'Ugrad SCH per FTE'!G22+'GRAD SCH per FTE'!G22</f>
        <v>475</v>
      </c>
      <c r="H22" s="6">
        <f t="shared" si="3"/>
        <v>237.5</v>
      </c>
      <c r="K22" s="5" t="s">
        <v>110</v>
      </c>
      <c r="L22" s="5">
        <v>2</v>
      </c>
      <c r="N22" s="5" t="s">
        <v>110</v>
      </c>
      <c r="O22" s="5">
        <v>2</v>
      </c>
    </row>
    <row r="23" spans="1:15" x14ac:dyDescent="0.15">
      <c r="A23" s="5" t="s">
        <v>18</v>
      </c>
      <c r="B23" s="6">
        <f t="shared" si="1"/>
        <v>67.963333333333324</v>
      </c>
      <c r="C23" s="22">
        <f>'Ugrad SCH per FTE'!C23+'GRAD SCH per FTE'!C23</f>
        <v>12831</v>
      </c>
      <c r="D23" s="6">
        <f t="shared" si="4"/>
        <v>188.79297660503215</v>
      </c>
      <c r="F23" s="6">
        <f t="shared" si="2"/>
        <v>69.233333333333348</v>
      </c>
      <c r="G23" s="22">
        <f>'Ugrad SCH per FTE'!G23+'GRAD SCH per FTE'!G23</f>
        <v>10858</v>
      </c>
      <c r="H23" s="6">
        <f t="shared" si="3"/>
        <v>156.8319691863264</v>
      </c>
      <c r="K23" s="5" t="s">
        <v>111</v>
      </c>
      <c r="L23" s="5">
        <v>67.963333333333324</v>
      </c>
      <c r="N23" s="5" t="s">
        <v>111</v>
      </c>
      <c r="O23" s="5">
        <v>69.233333333333348</v>
      </c>
    </row>
    <row r="24" spans="1:15" x14ac:dyDescent="0.15">
      <c r="A24" s="5" t="s">
        <v>19</v>
      </c>
      <c r="B24" s="6">
        <f t="shared" si="1"/>
        <v>36.109633333333335</v>
      </c>
      <c r="C24" s="22">
        <f>'Ugrad SCH per FTE'!C24+'GRAD SCH per FTE'!C24</f>
        <v>4312</v>
      </c>
      <c r="D24" s="6">
        <f t="shared" si="4"/>
        <v>119.41411756234947</v>
      </c>
      <c r="F24" s="6">
        <f t="shared" si="2"/>
        <v>37.006300000000003</v>
      </c>
      <c r="G24" s="22">
        <f>'Ugrad SCH per FTE'!G24+'GRAD SCH per FTE'!G24</f>
        <v>3373</v>
      </c>
      <c r="H24" s="6">
        <f t="shared" si="3"/>
        <v>91.146642598692651</v>
      </c>
      <c r="K24" s="5" t="s">
        <v>112</v>
      </c>
      <c r="L24" s="5">
        <v>36.109633333333335</v>
      </c>
      <c r="N24" s="5" t="s">
        <v>112</v>
      </c>
      <c r="O24" s="5">
        <v>37.006300000000003</v>
      </c>
    </row>
    <row r="25" spans="1:15" x14ac:dyDescent="0.15">
      <c r="A25" s="5" t="s">
        <v>20</v>
      </c>
      <c r="B25" s="6">
        <f t="shared" si="1"/>
        <v>2</v>
      </c>
      <c r="C25" s="22">
        <f>'Ugrad SCH per FTE'!C25+'GRAD SCH per FTE'!C25</f>
        <v>220</v>
      </c>
      <c r="D25" s="6">
        <f t="shared" si="4"/>
        <v>110</v>
      </c>
      <c r="F25" s="6">
        <f t="shared" si="2"/>
        <v>1.9166666666666665</v>
      </c>
      <c r="G25" s="22">
        <f>'Ugrad SCH per FTE'!G25+'GRAD SCH per FTE'!G25</f>
        <v>195</v>
      </c>
      <c r="H25" s="6">
        <f t="shared" si="3"/>
        <v>101.73913043478262</v>
      </c>
      <c r="K25" s="5" t="s">
        <v>113</v>
      </c>
      <c r="L25" s="5">
        <v>2</v>
      </c>
      <c r="N25" s="5" t="s">
        <v>113</v>
      </c>
      <c r="O25" s="5">
        <v>1.9166666666666665</v>
      </c>
    </row>
    <row r="26" spans="1:15" x14ac:dyDescent="0.15">
      <c r="A26" s="5" t="s">
        <v>21</v>
      </c>
      <c r="B26" s="6">
        <f t="shared" si="1"/>
        <v>12.9</v>
      </c>
      <c r="C26" s="22">
        <f>'Ugrad SCH per FTE'!C26+'GRAD SCH per FTE'!C26</f>
        <v>4455</v>
      </c>
      <c r="D26" s="6">
        <f t="shared" si="4"/>
        <v>345.3488372093023</v>
      </c>
      <c r="F26" s="6">
        <f t="shared" si="2"/>
        <v>12.75</v>
      </c>
      <c r="G26" s="22">
        <f>'Ugrad SCH per FTE'!G26+'GRAD SCH per FTE'!G26</f>
        <v>3960</v>
      </c>
      <c r="H26" s="6">
        <f t="shared" si="3"/>
        <v>310.58823529411762</v>
      </c>
      <c r="K26" s="5" t="s">
        <v>114</v>
      </c>
      <c r="L26" s="5">
        <v>12.9</v>
      </c>
      <c r="N26" s="5" t="s">
        <v>114</v>
      </c>
      <c r="O26" s="5">
        <v>12.75</v>
      </c>
    </row>
    <row r="27" spans="1:15" x14ac:dyDescent="0.15">
      <c r="A27" s="5" t="s">
        <v>22</v>
      </c>
      <c r="B27" s="6">
        <f t="shared" si="1"/>
        <v>20.380000000000003</v>
      </c>
      <c r="C27" s="22">
        <f>'Ugrad SCH per FTE'!C27+'GRAD SCH per FTE'!C27</f>
        <v>5024</v>
      </c>
      <c r="D27" s="6">
        <f t="shared" si="4"/>
        <v>246.51619234543668</v>
      </c>
      <c r="F27" s="6">
        <f t="shared" si="2"/>
        <v>20.65</v>
      </c>
      <c r="G27" s="22">
        <f>'Ugrad SCH per FTE'!G27+'GRAD SCH per FTE'!G27</f>
        <v>5092</v>
      </c>
      <c r="H27" s="6">
        <f t="shared" si="3"/>
        <v>246.58595641646491</v>
      </c>
      <c r="K27" s="5" t="s">
        <v>115</v>
      </c>
      <c r="L27" s="5">
        <v>20.380000000000003</v>
      </c>
      <c r="N27" s="5" t="s">
        <v>115</v>
      </c>
      <c r="O27" s="5">
        <v>20.65</v>
      </c>
    </row>
    <row r="28" spans="1:15" x14ac:dyDescent="0.15">
      <c r="A28" s="5" t="s">
        <v>23</v>
      </c>
      <c r="B28" s="6">
        <f t="shared" si="1"/>
        <v>20.259999999999998</v>
      </c>
      <c r="C28" s="22">
        <f>'Ugrad SCH per FTE'!C28+'GRAD SCH per FTE'!C28</f>
        <v>5580</v>
      </c>
      <c r="D28" s="6">
        <f t="shared" si="4"/>
        <v>275.4195459032577</v>
      </c>
      <c r="F28" s="6">
        <f t="shared" si="2"/>
        <v>20.14</v>
      </c>
      <c r="G28" s="22">
        <f>'Ugrad SCH per FTE'!G28+'GRAD SCH per FTE'!G28</f>
        <v>5171</v>
      </c>
      <c r="H28" s="6">
        <f t="shared" si="3"/>
        <v>256.75273088381329</v>
      </c>
      <c r="K28" s="5" t="s">
        <v>116</v>
      </c>
      <c r="L28" s="5">
        <v>20.259999999999998</v>
      </c>
      <c r="N28" s="5" t="s">
        <v>116</v>
      </c>
      <c r="O28" s="5">
        <v>20.14</v>
      </c>
    </row>
    <row r="29" spans="1:15" x14ac:dyDescent="0.15">
      <c r="A29" s="5" t="s">
        <v>24</v>
      </c>
      <c r="B29" s="6">
        <f t="shared" si="1"/>
        <v>27.34</v>
      </c>
      <c r="C29" s="22">
        <f>'Ugrad SCH per FTE'!C29+'GRAD SCH per FTE'!C29</f>
        <v>12283</v>
      </c>
      <c r="D29" s="6">
        <f t="shared" si="4"/>
        <v>449.26847110460864</v>
      </c>
      <c r="F29" s="6">
        <f t="shared" si="2"/>
        <v>27.423333333333336</v>
      </c>
      <c r="G29" s="22">
        <f>'Ugrad SCH per FTE'!G29+'GRAD SCH per FTE'!G29</f>
        <v>11470</v>
      </c>
      <c r="H29" s="6">
        <f t="shared" si="3"/>
        <v>418.25695879421414</v>
      </c>
      <c r="K29" s="5" t="s">
        <v>117</v>
      </c>
      <c r="L29" s="5">
        <v>27.34</v>
      </c>
      <c r="N29" s="5" t="s">
        <v>117</v>
      </c>
      <c r="O29" s="5">
        <v>27.423333333333336</v>
      </c>
    </row>
    <row r="30" spans="1:15" x14ac:dyDescent="0.15">
      <c r="A30" s="5" t="s">
        <v>69</v>
      </c>
      <c r="B30" s="6">
        <f t="shared" si="1"/>
        <v>8.0832999999999995</v>
      </c>
      <c r="C30" s="22">
        <f>'Ugrad SCH per FTE'!C30+'GRAD SCH per FTE'!C30</f>
        <v>871</v>
      </c>
      <c r="D30" s="6">
        <f t="shared" si="4"/>
        <v>107.753021661945</v>
      </c>
      <c r="F30" s="6">
        <f t="shared" si="2"/>
        <v>7.333333333333333</v>
      </c>
      <c r="G30" s="22">
        <f>'Ugrad SCH per FTE'!G30+'GRAD SCH per FTE'!G30</f>
        <v>881</v>
      </c>
      <c r="H30" s="6">
        <f t="shared" si="3"/>
        <v>120.13636363636364</v>
      </c>
      <c r="K30" s="5" t="s">
        <v>118</v>
      </c>
      <c r="L30" s="5">
        <v>8.0832999999999995</v>
      </c>
      <c r="N30" s="5" t="s">
        <v>118</v>
      </c>
      <c r="O30" s="5">
        <v>7.333333333333333</v>
      </c>
    </row>
    <row r="31" spans="1:15" x14ac:dyDescent="0.15">
      <c r="A31" s="5" t="s">
        <v>25</v>
      </c>
      <c r="B31" s="6">
        <f t="shared" si="1"/>
        <v>26.21</v>
      </c>
      <c r="C31" s="22">
        <f>'Ugrad SCH per FTE'!C31+'GRAD SCH per FTE'!C31</f>
        <v>7970</v>
      </c>
      <c r="D31" s="6">
        <f t="shared" si="4"/>
        <v>304.08241129339945</v>
      </c>
      <c r="F31" s="6">
        <f t="shared" si="2"/>
        <v>25.96</v>
      </c>
      <c r="G31" s="22">
        <f>'Ugrad SCH per FTE'!G31+'GRAD SCH per FTE'!G31</f>
        <v>6565</v>
      </c>
      <c r="H31" s="6">
        <f t="shared" si="3"/>
        <v>252.88906009244991</v>
      </c>
      <c r="K31" s="5" t="s">
        <v>120</v>
      </c>
      <c r="L31" s="5">
        <v>26.21</v>
      </c>
      <c r="N31" s="5" t="s">
        <v>120</v>
      </c>
      <c r="O31" s="5">
        <v>25.96</v>
      </c>
    </row>
    <row r="32" spans="1:15" x14ac:dyDescent="0.15">
      <c r="A32" s="5" t="s">
        <v>26</v>
      </c>
      <c r="B32" s="6">
        <f t="shared" si="1"/>
        <v>4.6500000000000004</v>
      </c>
      <c r="C32" s="22">
        <f>'Ugrad SCH per FTE'!C32+'GRAD SCH per FTE'!C32</f>
        <v>636</v>
      </c>
      <c r="D32" s="6">
        <f t="shared" si="4"/>
        <v>136.77419354838707</v>
      </c>
      <c r="F32" s="6">
        <f t="shared" si="2"/>
        <v>5.3100000000000005</v>
      </c>
      <c r="G32" s="22">
        <f>'Ugrad SCH per FTE'!G32+'GRAD SCH per FTE'!G32</f>
        <v>657</v>
      </c>
      <c r="H32" s="6">
        <f t="shared" si="3"/>
        <v>123.72881355932202</v>
      </c>
      <c r="K32" s="5" t="s">
        <v>103</v>
      </c>
      <c r="L32" s="5">
        <v>4.6500000000000004</v>
      </c>
      <c r="N32" s="5" t="s">
        <v>103</v>
      </c>
      <c r="O32" s="5">
        <v>5.3100000000000005</v>
      </c>
    </row>
    <row r="33" spans="1:15" x14ac:dyDescent="0.15">
      <c r="A33" s="5" t="s">
        <v>68</v>
      </c>
      <c r="B33" s="6">
        <f t="shared" si="1"/>
        <v>4.5</v>
      </c>
      <c r="C33" s="22">
        <f>'Ugrad SCH per FTE'!C33+'GRAD SCH per FTE'!C33</f>
        <v>1107</v>
      </c>
      <c r="D33" s="6">
        <f t="shared" si="4"/>
        <v>246</v>
      </c>
      <c r="F33" s="6">
        <f t="shared" si="2"/>
        <v>4</v>
      </c>
      <c r="G33" s="22">
        <f>'Ugrad SCH per FTE'!G33+'GRAD SCH per FTE'!G33</f>
        <v>1152</v>
      </c>
      <c r="H33" s="6">
        <f t="shared" si="3"/>
        <v>288</v>
      </c>
      <c r="K33" s="5" t="s">
        <v>121</v>
      </c>
      <c r="L33" s="5">
        <v>4.5</v>
      </c>
      <c r="N33" s="5" t="s">
        <v>121</v>
      </c>
      <c r="O33" s="5">
        <v>4</v>
      </c>
    </row>
    <row r="34" spans="1:15" x14ac:dyDescent="0.15">
      <c r="A34" s="5" t="s">
        <v>27</v>
      </c>
      <c r="B34" s="6">
        <f t="shared" si="1"/>
        <v>14.75</v>
      </c>
      <c r="C34" s="22">
        <f>'Ugrad SCH per FTE'!C34+'GRAD SCH per FTE'!C34</f>
        <v>5135</v>
      </c>
      <c r="D34" s="6">
        <f t="shared" si="4"/>
        <v>348.13559322033899</v>
      </c>
      <c r="F34" s="6">
        <f t="shared" si="2"/>
        <v>16</v>
      </c>
      <c r="G34" s="22">
        <f>'Ugrad SCH per FTE'!G34+'GRAD SCH per FTE'!G34</f>
        <v>4823</v>
      </c>
      <c r="H34" s="6">
        <f t="shared" si="3"/>
        <v>301.4375</v>
      </c>
      <c r="K34" s="5" t="s">
        <v>122</v>
      </c>
      <c r="L34" s="5">
        <v>14.75</v>
      </c>
      <c r="N34" s="5" t="s">
        <v>122</v>
      </c>
      <c r="O34" s="5">
        <v>16</v>
      </c>
    </row>
    <row r="35" spans="1:15" x14ac:dyDescent="0.15">
      <c r="A35" s="5" t="s">
        <v>83</v>
      </c>
      <c r="B35" s="6">
        <f t="shared" si="1"/>
        <v>46.49</v>
      </c>
      <c r="C35" s="22">
        <f>'Ugrad SCH per FTE'!C35+'GRAD SCH per FTE'!C35</f>
        <v>10272</v>
      </c>
      <c r="D35" s="6">
        <f t="shared" si="4"/>
        <v>220.95074209507419</v>
      </c>
      <c r="F35" s="6">
        <f t="shared" si="2"/>
        <v>44.25</v>
      </c>
      <c r="G35" s="22">
        <f>'Ugrad SCH per FTE'!G35+'GRAD SCH per FTE'!G35</f>
        <v>9570</v>
      </c>
      <c r="H35" s="6">
        <f t="shared" si="3"/>
        <v>216.27118644067798</v>
      </c>
      <c r="K35" s="5" t="s">
        <v>123</v>
      </c>
      <c r="L35" s="5">
        <v>46.49</v>
      </c>
      <c r="N35" s="5" t="s">
        <v>123</v>
      </c>
      <c r="O35" s="5">
        <v>44.25</v>
      </c>
    </row>
    <row r="36" spans="1:15" x14ac:dyDescent="0.15">
      <c r="A36" s="14" t="s">
        <v>56</v>
      </c>
      <c r="B36" s="15">
        <f>SUM(B12:B35)</f>
        <v>518.40763333333325</v>
      </c>
      <c r="C36" s="25">
        <f>SUM(C12:C35)</f>
        <v>143875</v>
      </c>
      <c r="D36" s="15">
        <f t="shared" si="4"/>
        <v>277.5325646246593</v>
      </c>
      <c r="E36" s="15"/>
      <c r="F36" s="15">
        <f>SUM(F12:F35)</f>
        <v>523.71693333333337</v>
      </c>
      <c r="G36" s="25">
        <f>SUM(G12:G35)</f>
        <v>130264</v>
      </c>
      <c r="H36" s="15">
        <f t="shared" si="3"/>
        <v>248.72978456300947</v>
      </c>
    </row>
    <row r="37" spans="1:15" x14ac:dyDescent="0.15">
      <c r="A37" s="5" t="s">
        <v>57</v>
      </c>
      <c r="B37" s="6">
        <f>L37</f>
        <v>2.75</v>
      </c>
      <c r="C37" s="22">
        <f>'Ugrad SCH per FTE'!C37+'GRAD SCH per FTE'!C37</f>
        <v>507</v>
      </c>
      <c r="D37" s="6">
        <f t="shared" si="4"/>
        <v>184.36363636363637</v>
      </c>
      <c r="F37" s="20">
        <f t="shared" si="2"/>
        <v>2.5</v>
      </c>
      <c r="G37" s="22">
        <f>'Ugrad SCH per FTE'!G37+'GRAD SCH per FTE'!G37</f>
        <v>1140</v>
      </c>
      <c r="H37" s="6">
        <f t="shared" si="3"/>
        <v>456</v>
      </c>
      <c r="K37" s="5" t="s">
        <v>4</v>
      </c>
      <c r="L37" s="5">
        <v>2.75</v>
      </c>
      <c r="N37" s="5" t="s">
        <v>4</v>
      </c>
      <c r="O37" s="5">
        <v>2.5</v>
      </c>
    </row>
    <row r="38" spans="1:15" x14ac:dyDescent="0.15">
      <c r="A38" s="13" t="s">
        <v>58</v>
      </c>
      <c r="B38" s="29">
        <f>SUM(B36:B37)</f>
        <v>521.15763333333325</v>
      </c>
      <c r="C38" s="26">
        <f>C36+C37</f>
        <v>144382</v>
      </c>
      <c r="D38" s="29">
        <f t="shared" si="4"/>
        <v>277.04093879721233</v>
      </c>
      <c r="E38" s="13"/>
      <c r="F38" s="29">
        <f>SUM(F36:F37)</f>
        <v>526.21693333333337</v>
      </c>
      <c r="G38" s="26">
        <f>G36+G37</f>
        <v>131404</v>
      </c>
      <c r="H38" s="29">
        <f t="shared" ref="H38" si="5">IFERROR(G38/F38,"n/a")</f>
        <v>249.71450304272483</v>
      </c>
      <c r="I38" s="19"/>
      <c r="K38" s="5" t="s">
        <v>163</v>
      </c>
      <c r="L38" s="5">
        <v>521.15763333333337</v>
      </c>
      <c r="N38" s="5" t="s">
        <v>4</v>
      </c>
      <c r="O38" s="5">
        <v>526.21693333333337</v>
      </c>
    </row>
    <row r="39" spans="1:15" x14ac:dyDescent="0.15">
      <c r="G39" s="22" t="s">
        <v>28</v>
      </c>
    </row>
    <row r="41" spans="1:15" x14ac:dyDescent="0.15">
      <c r="A41" s="13" t="s">
        <v>49</v>
      </c>
      <c r="B41" s="29">
        <f>L41</f>
        <v>19.4025</v>
      </c>
      <c r="C41" s="26">
        <f>'Ugrad SCH per FTE'!C41+'GRAD SCH per FTE'!C41</f>
        <v>8093</v>
      </c>
      <c r="D41" s="29">
        <f t="shared" ref="D41" si="6">IFERROR(C41/B41,"n/a")</f>
        <v>417.11119701069453</v>
      </c>
      <c r="E41" s="13"/>
      <c r="F41" s="29">
        <f>O41</f>
        <v>20.369999999999997</v>
      </c>
      <c r="G41" s="26">
        <f>'Ugrad SCH per FTE'!G41+'GRAD SCH per FTE'!G41</f>
        <v>7993</v>
      </c>
      <c r="H41" s="29">
        <f t="shared" ref="H41" si="7">IFERROR(G41/F41,"n/a")</f>
        <v>392.39077074128625</v>
      </c>
      <c r="K41" s="5" t="s">
        <v>49</v>
      </c>
      <c r="L41" s="5">
        <v>19.4025</v>
      </c>
      <c r="N41" s="5" t="s">
        <v>49</v>
      </c>
      <c r="O41" s="5">
        <v>20.369999999999997</v>
      </c>
    </row>
    <row r="43" spans="1:15" ht="12" customHeight="1" x14ac:dyDescent="0.15"/>
    <row r="44" spans="1:15" x14ac:dyDescent="0.15">
      <c r="A44" s="4" t="s">
        <v>65</v>
      </c>
      <c r="E44" s="3"/>
      <c r="G44" s="22" t="s">
        <v>28</v>
      </c>
    </row>
    <row r="45" spans="1:15" x14ac:dyDescent="0.15">
      <c r="A45" s="5" t="s">
        <v>80</v>
      </c>
      <c r="B45" s="6">
        <f>L45</f>
        <v>1.3</v>
      </c>
      <c r="C45" s="22">
        <f>'Ugrad SCH per FTE'!C45+'GRAD SCH per FTE'!C45</f>
        <v>225</v>
      </c>
      <c r="D45" s="6">
        <f t="shared" ref="D45:D50" si="8">IFERROR(C45/B45,"n/a")</f>
        <v>173.07692307692307</v>
      </c>
      <c r="F45" s="6">
        <f>O45</f>
        <v>0.75</v>
      </c>
      <c r="G45" s="22">
        <f>'Ugrad SCH per FTE'!G45+'GRAD SCH per FTE'!G45</f>
        <v>276</v>
      </c>
      <c r="H45" s="6">
        <f t="shared" ref="H45:H50" si="9">IFERROR(G45/F45,"n/a")</f>
        <v>368</v>
      </c>
      <c r="K45" s="5" t="s">
        <v>124</v>
      </c>
      <c r="L45" s="5">
        <v>1.3</v>
      </c>
      <c r="N45" s="5" t="s">
        <v>124</v>
      </c>
      <c r="O45" s="5">
        <v>0.75</v>
      </c>
    </row>
    <row r="46" spans="1:15" x14ac:dyDescent="0.15">
      <c r="A46" s="5" t="s">
        <v>50</v>
      </c>
      <c r="B46" s="6">
        <f t="shared" ref="B46:B50" si="10">L46</f>
        <v>11.616666666666667</v>
      </c>
      <c r="C46" s="22">
        <f>'Ugrad SCH per FTE'!C46+'GRAD SCH per FTE'!C46</f>
        <v>3341</v>
      </c>
      <c r="D46" s="6">
        <f t="shared" si="8"/>
        <v>287.60401721664272</v>
      </c>
      <c r="F46" s="6">
        <f t="shared" ref="F46:F50" si="11">O46</f>
        <v>11.33</v>
      </c>
      <c r="G46" s="22">
        <f>'Ugrad SCH per FTE'!G46+'GRAD SCH per FTE'!G46</f>
        <v>3128</v>
      </c>
      <c r="H46" s="6">
        <f t="shared" si="9"/>
        <v>276.08120035304501</v>
      </c>
      <c r="K46" s="5" t="s">
        <v>125</v>
      </c>
      <c r="L46" s="5">
        <v>11.616666666666667</v>
      </c>
      <c r="N46" s="5" t="s">
        <v>125</v>
      </c>
      <c r="O46" s="5">
        <v>11.33</v>
      </c>
    </row>
    <row r="47" spans="1:15" x14ac:dyDescent="0.15">
      <c r="A47" s="5" t="s">
        <v>79</v>
      </c>
      <c r="B47" s="6">
        <f t="shared" si="10"/>
        <v>20.936666666666667</v>
      </c>
      <c r="C47" s="22">
        <f>'Ugrad SCH per FTE'!C47+'GRAD SCH per FTE'!C47</f>
        <v>5264</v>
      </c>
      <c r="D47" s="6">
        <f t="shared" si="8"/>
        <v>251.42493233561535</v>
      </c>
      <c r="F47" s="6">
        <f t="shared" si="11"/>
        <v>20.77</v>
      </c>
      <c r="G47" s="22">
        <f>'Ugrad SCH per FTE'!G47+'GRAD SCH per FTE'!G47</f>
        <v>6054</v>
      </c>
      <c r="H47" s="6">
        <f t="shared" si="9"/>
        <v>291.47809340394798</v>
      </c>
      <c r="K47" s="5" t="s">
        <v>126</v>
      </c>
      <c r="L47" s="5">
        <v>20.936666666666667</v>
      </c>
      <c r="N47" s="5" t="s">
        <v>126</v>
      </c>
      <c r="O47" s="5">
        <v>20.77</v>
      </c>
    </row>
    <row r="48" spans="1:15" x14ac:dyDescent="0.15">
      <c r="A48" s="5" t="s">
        <v>51</v>
      </c>
      <c r="B48" s="6">
        <f t="shared" si="10"/>
        <v>16.59</v>
      </c>
      <c r="C48" s="22">
        <f>'Ugrad SCH per FTE'!C48+'GRAD SCH per FTE'!C48</f>
        <v>6050</v>
      </c>
      <c r="D48" s="6">
        <f t="shared" si="8"/>
        <v>364.67751657625075</v>
      </c>
      <c r="F48" s="6">
        <f t="shared" si="11"/>
        <v>17.130000000000003</v>
      </c>
      <c r="G48" s="22">
        <f>'Ugrad SCH per FTE'!G48+'GRAD SCH per FTE'!G48</f>
        <v>6538</v>
      </c>
      <c r="H48" s="6">
        <f t="shared" si="9"/>
        <v>381.66958552247513</v>
      </c>
      <c r="K48" s="5" t="s">
        <v>127</v>
      </c>
      <c r="L48" s="5">
        <v>16.59</v>
      </c>
      <c r="N48" s="5" t="s">
        <v>127</v>
      </c>
      <c r="O48" s="5">
        <v>17.130000000000003</v>
      </c>
    </row>
    <row r="49" spans="1:15" x14ac:dyDescent="0.15">
      <c r="A49" s="5" t="s">
        <v>82</v>
      </c>
      <c r="B49" s="6">
        <f t="shared" si="10"/>
        <v>15.617633333333332</v>
      </c>
      <c r="C49" s="22">
        <f>'Ugrad SCH per FTE'!C49+'GRAD SCH per FTE'!C49</f>
        <v>4314</v>
      </c>
      <c r="D49" s="6">
        <f t="shared" si="8"/>
        <v>276.22623146059266</v>
      </c>
      <c r="F49" s="6">
        <f t="shared" si="11"/>
        <v>16.376666666666669</v>
      </c>
      <c r="G49" s="22">
        <f>'Ugrad SCH per FTE'!G49+'GRAD SCH per FTE'!G49</f>
        <v>4639</v>
      </c>
      <c r="H49" s="6">
        <f t="shared" si="9"/>
        <v>283.2688784856503</v>
      </c>
      <c r="K49" s="5" t="s">
        <v>128</v>
      </c>
      <c r="L49" s="5">
        <v>15.617633333333332</v>
      </c>
      <c r="N49" s="5" t="s">
        <v>128</v>
      </c>
      <c r="O49" s="5">
        <v>16.376666666666669</v>
      </c>
    </row>
    <row r="50" spans="1:15" x14ac:dyDescent="0.15">
      <c r="A50" s="5" t="s">
        <v>52</v>
      </c>
      <c r="B50" s="6">
        <f t="shared" si="10"/>
        <v>12.57</v>
      </c>
      <c r="C50" s="22">
        <f>'Ugrad SCH per FTE'!C50+'GRAD SCH per FTE'!C50</f>
        <v>2734</v>
      </c>
      <c r="D50" s="6">
        <f t="shared" si="8"/>
        <v>217.50198886237072</v>
      </c>
      <c r="F50" s="6">
        <f t="shared" si="11"/>
        <v>12.443333333333333</v>
      </c>
      <c r="G50" s="22">
        <f>'Ugrad SCH per FTE'!G50+'GRAD SCH per FTE'!G50</f>
        <v>3068</v>
      </c>
      <c r="H50" s="6">
        <f t="shared" si="9"/>
        <v>246.55772836860433</v>
      </c>
      <c r="K50" s="5" t="s">
        <v>129</v>
      </c>
      <c r="L50" s="5">
        <v>12.57</v>
      </c>
      <c r="N50" s="5" t="s">
        <v>129</v>
      </c>
      <c r="O50" s="5">
        <v>12.443333333333333</v>
      </c>
    </row>
    <row r="51" spans="1:15" x14ac:dyDescent="0.15">
      <c r="A51" s="13" t="s">
        <v>64</v>
      </c>
      <c r="B51" s="29">
        <f>SUM(B45:B50)</f>
        <v>78.630966666666666</v>
      </c>
      <c r="C51" s="26">
        <f>SUM(C45:C50)</f>
        <v>21928</v>
      </c>
      <c r="D51" s="29">
        <f t="shared" ref="D51" si="12">IFERROR(C51/B51,"n/a")</f>
        <v>278.8723187514334</v>
      </c>
      <c r="E51" s="13"/>
      <c r="F51" s="29">
        <f>SUM(F45:F50)</f>
        <v>78.8</v>
      </c>
      <c r="G51" s="26">
        <f>SUM(G45:G50)</f>
        <v>23703</v>
      </c>
      <c r="H51" s="29">
        <f t="shared" ref="H51" si="13">IFERROR(G51/F51,"n/a")</f>
        <v>300.79949238578683</v>
      </c>
      <c r="K51" s="5" t="s">
        <v>165</v>
      </c>
      <c r="L51" s="5">
        <v>78.630966666666666</v>
      </c>
      <c r="N51" s="5" t="s">
        <v>65</v>
      </c>
      <c r="O51" s="5">
        <v>78.8</v>
      </c>
    </row>
    <row r="54" spans="1:15" x14ac:dyDescent="0.15">
      <c r="A54" s="4" t="s">
        <v>29</v>
      </c>
      <c r="E54" s="3"/>
    </row>
    <row r="55" spans="1:15" x14ac:dyDescent="0.15">
      <c r="A55" s="5" t="s">
        <v>30</v>
      </c>
      <c r="B55" s="6">
        <f>L55</f>
        <v>15.77</v>
      </c>
      <c r="C55" s="22">
        <f>'Ugrad SCH per FTE'!C55+'GRAD SCH per FTE'!C55</f>
        <v>5637</v>
      </c>
      <c r="D55" s="6">
        <f t="shared" ref="D55:D59" si="14">IFERROR(C55/B55,"n/a")</f>
        <v>357.45085605580215</v>
      </c>
      <c r="F55" s="6">
        <f>O55</f>
        <v>16.29</v>
      </c>
      <c r="G55" s="22">
        <f>'Ugrad SCH per FTE'!G55+'GRAD SCH per FTE'!G55</f>
        <v>5514</v>
      </c>
      <c r="H55" s="6">
        <f t="shared" ref="H55:H59" si="15">IFERROR(G55/F55,"n/a")</f>
        <v>338.48987108655621</v>
      </c>
      <c r="K55" s="5" t="s">
        <v>131</v>
      </c>
      <c r="L55" s="5">
        <v>15.77</v>
      </c>
      <c r="N55" s="5" t="s">
        <v>131</v>
      </c>
      <c r="O55" s="5">
        <v>16.29</v>
      </c>
    </row>
    <row r="56" spans="1:15" x14ac:dyDescent="0.15">
      <c r="A56" s="5" t="s">
        <v>32</v>
      </c>
      <c r="B56" s="6">
        <f t="shared" ref="B56:B59" si="16">L56</f>
        <v>20.974999999999998</v>
      </c>
      <c r="C56" s="22">
        <f>'Ugrad SCH per FTE'!C56+'GRAD SCH per FTE'!C56</f>
        <v>9840</v>
      </c>
      <c r="D56" s="6">
        <f t="shared" si="14"/>
        <v>469.12991656734215</v>
      </c>
      <c r="F56" s="6">
        <f t="shared" ref="F56:F59" si="17">O56</f>
        <v>22.25</v>
      </c>
      <c r="G56" s="22">
        <f>'Ugrad SCH per FTE'!G56+'GRAD SCH per FTE'!G56</f>
        <v>10122</v>
      </c>
      <c r="H56" s="6">
        <f t="shared" si="15"/>
        <v>454.92134831460675</v>
      </c>
      <c r="K56" s="5" t="s">
        <v>132</v>
      </c>
      <c r="L56" s="5">
        <v>20.974999999999998</v>
      </c>
      <c r="N56" s="5" t="s">
        <v>132</v>
      </c>
      <c r="O56" s="5">
        <v>22.25</v>
      </c>
    </row>
    <row r="57" spans="1:15" x14ac:dyDescent="0.15">
      <c r="A57" s="5" t="s">
        <v>31</v>
      </c>
      <c r="B57" s="6">
        <f t="shared" si="16"/>
        <v>16.329999999999998</v>
      </c>
      <c r="C57" s="22">
        <f>'Ugrad SCH per FTE'!C57+'GRAD SCH per FTE'!C57</f>
        <v>6984</v>
      </c>
      <c r="D57" s="6">
        <f t="shared" si="14"/>
        <v>427.6791181873852</v>
      </c>
      <c r="F57" s="6">
        <f t="shared" si="17"/>
        <v>16.5</v>
      </c>
      <c r="G57" s="22">
        <f>'Ugrad SCH per FTE'!G57+'GRAD SCH per FTE'!G57</f>
        <v>7062</v>
      </c>
      <c r="H57" s="6">
        <f t="shared" si="15"/>
        <v>428</v>
      </c>
      <c r="K57" s="5" t="s">
        <v>134</v>
      </c>
      <c r="L57" s="5">
        <v>16.329999999999998</v>
      </c>
      <c r="N57" s="5" t="s">
        <v>133</v>
      </c>
      <c r="O57" s="5">
        <v>16.5</v>
      </c>
    </row>
    <row r="58" spans="1:15" x14ac:dyDescent="0.15">
      <c r="A58" s="5" t="s">
        <v>77</v>
      </c>
      <c r="B58" s="6">
        <f t="shared" si="16"/>
        <v>5.7</v>
      </c>
      <c r="C58" s="22">
        <f>'Ugrad SCH per FTE'!C58+'GRAD SCH per FTE'!C58</f>
        <v>2241</v>
      </c>
      <c r="D58" s="6">
        <f t="shared" si="14"/>
        <v>393.15789473684208</v>
      </c>
      <c r="F58" s="6">
        <f t="shared" si="17"/>
        <v>5.75</v>
      </c>
      <c r="G58" s="22">
        <f>'Ugrad SCH per FTE'!G58+'GRAD SCH per FTE'!G58</f>
        <v>2091</v>
      </c>
      <c r="H58" s="6">
        <f t="shared" si="15"/>
        <v>363.6521739130435</v>
      </c>
      <c r="K58" s="5" t="s">
        <v>133</v>
      </c>
      <c r="L58" s="5">
        <v>5.7</v>
      </c>
      <c r="N58" s="5" t="s">
        <v>134</v>
      </c>
      <c r="O58" s="5">
        <v>5.75</v>
      </c>
    </row>
    <row r="59" spans="1:15" x14ac:dyDescent="0.15">
      <c r="A59" s="5" t="s">
        <v>85</v>
      </c>
      <c r="B59" s="6">
        <f t="shared" si="16"/>
        <v>1</v>
      </c>
      <c r="C59" s="22">
        <f>'Ugrad SCH per FTE'!C59+'GRAD SCH per FTE'!C59</f>
        <v>87</v>
      </c>
      <c r="D59" s="6">
        <f t="shared" si="14"/>
        <v>87</v>
      </c>
      <c r="F59" s="6">
        <f t="shared" si="17"/>
        <v>0.5</v>
      </c>
      <c r="G59" s="22">
        <f>'Ugrad SCH per FTE'!G59+'GRAD SCH per FTE'!G59</f>
        <v>60</v>
      </c>
      <c r="H59" s="6">
        <f t="shared" si="15"/>
        <v>120</v>
      </c>
      <c r="K59" s="5" t="s">
        <v>85</v>
      </c>
      <c r="L59" s="5">
        <v>1</v>
      </c>
      <c r="N59" s="5" t="s">
        <v>85</v>
      </c>
      <c r="O59" s="5">
        <v>0.5</v>
      </c>
    </row>
    <row r="60" spans="1:15" x14ac:dyDescent="0.15">
      <c r="A60" s="13" t="s">
        <v>60</v>
      </c>
      <c r="B60" s="29">
        <f>SUM(B55:B59)</f>
        <v>59.774999999999999</v>
      </c>
      <c r="C60" s="26">
        <f>SUM(C55:C59)</f>
        <v>24789</v>
      </c>
      <c r="D60" s="29">
        <f t="shared" ref="D60" si="18">IFERROR(C60/B60,"n/a")</f>
        <v>414.70514429109159</v>
      </c>
      <c r="E60" s="13"/>
      <c r="F60" s="29">
        <f>SUM(F55:F59)</f>
        <v>61.29</v>
      </c>
      <c r="G60" s="26">
        <f>SUM(G55:G59)</f>
        <v>24849</v>
      </c>
      <c r="H60" s="29">
        <f t="shared" ref="H60" si="19">IFERROR(G60/F60,"n/a")</f>
        <v>405.43318649045523</v>
      </c>
      <c r="K60" s="5" t="s">
        <v>166</v>
      </c>
      <c r="L60" s="5">
        <v>59.774999999999991</v>
      </c>
      <c r="N60" s="5" t="s">
        <v>130</v>
      </c>
      <c r="O60" s="5">
        <v>61.29</v>
      </c>
    </row>
    <row r="63" spans="1:15" x14ac:dyDescent="0.15">
      <c r="A63" s="4" t="s">
        <v>33</v>
      </c>
      <c r="E63" s="3"/>
    </row>
    <row r="64" spans="1:15" x14ac:dyDescent="0.15">
      <c r="A64" s="5" t="s">
        <v>59</v>
      </c>
      <c r="B64" s="6">
        <f>L64</f>
        <v>18.465</v>
      </c>
      <c r="C64" s="22">
        <f>'Ugrad SCH per FTE'!C64+'GRAD SCH per FTE'!C64</f>
        <v>3182</v>
      </c>
      <c r="D64" s="6">
        <f t="shared" ref="D64:D66" si="20">IFERROR(C64/B64,"n/a")</f>
        <v>172.32602220417004</v>
      </c>
      <c r="F64" s="6">
        <f>O64</f>
        <v>19.324444444444442</v>
      </c>
      <c r="G64" s="22">
        <f>'Ugrad SCH per FTE'!G64+'GRAD SCH per FTE'!G64</f>
        <v>2903</v>
      </c>
      <c r="H64" s="6">
        <f t="shared" ref="H64:H66" si="21">IFERROR(G64/F64,"n/a")</f>
        <v>150.2242410303588</v>
      </c>
      <c r="K64" s="5" t="s">
        <v>135</v>
      </c>
      <c r="L64" s="5">
        <v>18.465</v>
      </c>
      <c r="N64" s="5" t="s">
        <v>135</v>
      </c>
      <c r="O64" s="5">
        <v>19.324444444444442</v>
      </c>
    </row>
    <row r="65" spans="1:15" x14ac:dyDescent="0.15">
      <c r="A65" s="5" t="s">
        <v>34</v>
      </c>
      <c r="B65" s="6">
        <f t="shared" ref="B65:B66" si="22">L65</f>
        <v>50.99</v>
      </c>
      <c r="C65" s="22">
        <f>'Ugrad SCH per FTE'!C65+'GRAD SCH per FTE'!C65</f>
        <v>9896</v>
      </c>
      <c r="D65" s="6">
        <f t="shared" si="20"/>
        <v>194.07727005295155</v>
      </c>
      <c r="F65" s="6">
        <f t="shared" ref="F65:F66" si="23">O65</f>
        <v>53.745555555555605</v>
      </c>
      <c r="G65" s="22">
        <f>'Ugrad SCH per FTE'!G65+'GRAD SCH per FTE'!G65</f>
        <v>9020</v>
      </c>
      <c r="H65" s="6">
        <f t="shared" si="21"/>
        <v>167.82783072502104</v>
      </c>
      <c r="K65" s="5" t="s">
        <v>136</v>
      </c>
      <c r="L65" s="5">
        <v>50.99</v>
      </c>
      <c r="N65" s="5" t="s">
        <v>136</v>
      </c>
      <c r="O65" s="5">
        <f>53.1455555555556+0.6</f>
        <v>53.745555555555605</v>
      </c>
    </row>
    <row r="66" spans="1:15" x14ac:dyDescent="0.15">
      <c r="A66" s="5" t="s">
        <v>88</v>
      </c>
      <c r="B66" s="6">
        <f t="shared" si="22"/>
        <v>26.366333333333337</v>
      </c>
      <c r="C66" s="22">
        <f>'Ugrad SCH per FTE'!C66+'GRAD SCH per FTE'!C66</f>
        <v>9012</v>
      </c>
      <c r="D66" s="6">
        <f t="shared" si="20"/>
        <v>341.79951706089832</v>
      </c>
      <c r="F66" s="6">
        <f t="shared" si="23"/>
        <v>9.3333333333333321</v>
      </c>
      <c r="G66" s="22">
        <f>'Ugrad SCH per FTE'!G66+'GRAD SCH per FTE'!G66</f>
        <v>3345</v>
      </c>
      <c r="H66" s="6">
        <f t="shared" si="21"/>
        <v>358.39285714285717</v>
      </c>
      <c r="K66" s="5" t="s">
        <v>137</v>
      </c>
      <c r="L66" s="5">
        <v>26.366333333333337</v>
      </c>
      <c r="N66" s="5" t="s">
        <v>137</v>
      </c>
      <c r="O66" s="5">
        <v>9.3333333333333321</v>
      </c>
    </row>
    <row r="67" spans="1:15" x14ac:dyDescent="0.15">
      <c r="A67" s="13" t="s">
        <v>61</v>
      </c>
      <c r="B67" s="29">
        <f>SUM(B64:B66)</f>
        <v>95.821333333333342</v>
      </c>
      <c r="C67" s="26">
        <f>SUM(C64:C66)</f>
        <v>22090</v>
      </c>
      <c r="D67" s="29">
        <f t="shared" ref="D67" si="24">IFERROR(C67/B67,"n/a")</f>
        <v>230.53321459382738</v>
      </c>
      <c r="E67" s="13"/>
      <c r="F67" s="29">
        <f>SUM(F64:F66)</f>
        <v>82.403333333333379</v>
      </c>
      <c r="G67" s="26">
        <f>SUM(G64:G66)</f>
        <v>15268</v>
      </c>
      <c r="H67" s="29">
        <f t="shared" ref="H67" si="25">IFERROR(G67/F67,"n/a")</f>
        <v>185.28376683791097</v>
      </c>
      <c r="K67" s="5" t="s">
        <v>167</v>
      </c>
      <c r="L67" s="5">
        <v>95.821333333333342</v>
      </c>
      <c r="N67" s="5" t="s">
        <v>33</v>
      </c>
      <c r="O67" s="5">
        <v>82.403333333333322</v>
      </c>
    </row>
    <row r="70" spans="1:15" x14ac:dyDescent="0.15">
      <c r="A70" s="4" t="s">
        <v>35</v>
      </c>
      <c r="E70" s="3"/>
    </row>
    <row r="71" spans="1:15" x14ac:dyDescent="0.15">
      <c r="A71" s="5" t="s">
        <v>94</v>
      </c>
      <c r="B71" s="6">
        <f>L71</f>
        <v>2.8333333333333335</v>
      </c>
      <c r="C71" s="22">
        <f>'Ugrad SCH per FTE'!C71+'GRAD SCH per FTE'!C71</f>
        <v>821</v>
      </c>
      <c r="D71" s="6">
        <f>IFERROR(C71/B71,"n/a")</f>
        <v>289.76470588235293</v>
      </c>
      <c r="F71" s="6">
        <f>O71</f>
        <v>3</v>
      </c>
      <c r="G71" s="22">
        <f>'Ugrad SCH per FTE'!G71+'GRAD SCH per FTE'!G71</f>
        <v>838</v>
      </c>
      <c r="H71" s="6">
        <f>IFERROR(G71/F71,"n/a")</f>
        <v>279.33333333333331</v>
      </c>
      <c r="K71" s="5" t="s">
        <v>138</v>
      </c>
      <c r="L71" s="5">
        <v>2.8333333333333335</v>
      </c>
      <c r="N71" s="5" t="s">
        <v>138</v>
      </c>
      <c r="O71" s="5">
        <v>3</v>
      </c>
    </row>
    <row r="72" spans="1:15" x14ac:dyDescent="0.15">
      <c r="A72" s="5" t="s">
        <v>36</v>
      </c>
      <c r="B72" s="6">
        <f t="shared" ref="B72:B78" si="26">L72</f>
        <v>7.38</v>
      </c>
      <c r="C72" s="22">
        <f>'Ugrad SCH per FTE'!C72+'GRAD SCH per FTE'!C72</f>
        <v>1163</v>
      </c>
      <c r="D72" s="6">
        <f t="shared" ref="D72:D78" si="27">IFERROR(C72/B72,"n/a")</f>
        <v>157.58807588075882</v>
      </c>
      <c r="F72" s="6">
        <f t="shared" ref="F72:F78" si="28">O72</f>
        <v>7.1966666666666663</v>
      </c>
      <c r="G72" s="22">
        <f>'Ugrad SCH per FTE'!G72+'GRAD SCH per FTE'!G72</f>
        <v>1489</v>
      </c>
      <c r="H72" s="6">
        <f t="shared" ref="H72:H78" si="29">IFERROR(G72/F72,"n/a")</f>
        <v>206.90134321445115</v>
      </c>
      <c r="K72" s="5" t="s">
        <v>139</v>
      </c>
      <c r="L72" s="5">
        <v>7.38</v>
      </c>
      <c r="N72" s="5" t="s">
        <v>139</v>
      </c>
      <c r="O72" s="5">
        <v>7.1966666666666663</v>
      </c>
    </row>
    <row r="73" spans="1:15" x14ac:dyDescent="0.15">
      <c r="A73" s="5" t="s">
        <v>37</v>
      </c>
      <c r="B73" s="6">
        <f t="shared" si="26"/>
        <v>8.4333333333333336</v>
      </c>
      <c r="C73" s="22">
        <f>'Ugrad SCH per FTE'!C73+'GRAD SCH per FTE'!C73</f>
        <v>1462</v>
      </c>
      <c r="D73" s="6">
        <f t="shared" si="27"/>
        <v>173.35968379446641</v>
      </c>
      <c r="F73" s="6">
        <f t="shared" si="28"/>
        <v>9.5</v>
      </c>
      <c r="G73" s="22">
        <f>'Ugrad SCH per FTE'!G73+'GRAD SCH per FTE'!G73</f>
        <v>1993</v>
      </c>
      <c r="H73" s="6">
        <f t="shared" si="29"/>
        <v>209.78947368421052</v>
      </c>
      <c r="K73" s="5" t="s">
        <v>140</v>
      </c>
      <c r="L73" s="5">
        <v>8.4333333333333336</v>
      </c>
      <c r="N73" s="5" t="s">
        <v>140</v>
      </c>
      <c r="O73" s="5">
        <v>9.5</v>
      </c>
    </row>
    <row r="74" spans="1:15" x14ac:dyDescent="0.15">
      <c r="A74" s="5" t="s">
        <v>40</v>
      </c>
      <c r="B74" s="6">
        <f t="shared" si="26"/>
        <v>14.25</v>
      </c>
      <c r="C74" s="22">
        <f>'Ugrad SCH per FTE'!C74+'GRAD SCH per FTE'!C74</f>
        <v>3748</v>
      </c>
      <c r="D74" s="6">
        <f t="shared" si="27"/>
        <v>263.01754385964909</v>
      </c>
      <c r="F74" s="6">
        <f t="shared" si="28"/>
        <v>14.75</v>
      </c>
      <c r="G74" s="22">
        <f>'Ugrad SCH per FTE'!G74+'GRAD SCH per FTE'!G74</f>
        <v>4116</v>
      </c>
      <c r="H74" s="6">
        <f t="shared" si="29"/>
        <v>279.05084745762713</v>
      </c>
      <c r="K74" s="5" t="s">
        <v>141</v>
      </c>
      <c r="L74" s="5">
        <v>14.25</v>
      </c>
      <c r="N74" s="5" t="s">
        <v>141</v>
      </c>
      <c r="O74" s="5">
        <v>14.75</v>
      </c>
    </row>
    <row r="75" spans="1:15" x14ac:dyDescent="0.15">
      <c r="A75" s="5" t="s">
        <v>38</v>
      </c>
      <c r="B75" s="6">
        <f t="shared" si="26"/>
        <v>10.455633333333335</v>
      </c>
      <c r="C75" s="22">
        <f>'Ugrad SCH per FTE'!C75+'GRAD SCH per FTE'!C75</f>
        <v>1115</v>
      </c>
      <c r="D75" s="6">
        <f t="shared" si="27"/>
        <v>106.64107705893791</v>
      </c>
      <c r="F75" s="6">
        <f t="shared" si="28"/>
        <v>10.665000000000001</v>
      </c>
      <c r="G75" s="22">
        <f>'Ugrad SCH per FTE'!G75+'GRAD SCH per FTE'!G75</f>
        <v>1288</v>
      </c>
      <c r="H75" s="6">
        <f t="shared" si="29"/>
        <v>120.76887013595874</v>
      </c>
      <c r="K75" s="5" t="s">
        <v>142</v>
      </c>
      <c r="L75" s="5">
        <v>10.455633333333335</v>
      </c>
      <c r="N75" s="5" t="s">
        <v>142</v>
      </c>
      <c r="O75" s="5">
        <v>10.665000000000001</v>
      </c>
    </row>
    <row r="76" spans="1:15" x14ac:dyDescent="0.15">
      <c r="A76" s="5" t="s">
        <v>78</v>
      </c>
      <c r="B76" s="6">
        <f t="shared" si="26"/>
        <v>10.08</v>
      </c>
      <c r="C76" s="22">
        <f>'Ugrad SCH per FTE'!C76+'GRAD SCH per FTE'!C76</f>
        <v>4666</v>
      </c>
      <c r="D76" s="6">
        <f t="shared" si="27"/>
        <v>462.89682539682542</v>
      </c>
      <c r="F76" s="6">
        <f t="shared" si="28"/>
        <v>10.345600000000001</v>
      </c>
      <c r="G76" s="22">
        <f>'Ugrad SCH per FTE'!G76+'GRAD SCH per FTE'!G76</f>
        <v>4668</v>
      </c>
      <c r="H76" s="6">
        <f t="shared" si="29"/>
        <v>451.20630992885862</v>
      </c>
      <c r="K76" s="5" t="s">
        <v>143</v>
      </c>
      <c r="L76" s="5">
        <v>10.08</v>
      </c>
      <c r="N76" s="5" t="s">
        <v>143</v>
      </c>
      <c r="O76" s="5">
        <v>10.345600000000001</v>
      </c>
    </row>
    <row r="77" spans="1:15" x14ac:dyDescent="0.15">
      <c r="A77" s="5" t="s">
        <v>39</v>
      </c>
      <c r="B77" s="6">
        <f t="shared" si="26"/>
        <v>9.17</v>
      </c>
      <c r="C77" s="22">
        <f>'Ugrad SCH per FTE'!C77+'GRAD SCH per FTE'!C77</f>
        <v>1816</v>
      </c>
      <c r="D77" s="6">
        <f t="shared" si="27"/>
        <v>198.0370774263904</v>
      </c>
      <c r="F77" s="6">
        <f t="shared" si="28"/>
        <v>8.57</v>
      </c>
      <c r="G77" s="22">
        <f>'Ugrad SCH per FTE'!G77+'GRAD SCH per FTE'!G77</f>
        <v>2033</v>
      </c>
      <c r="H77" s="6">
        <f t="shared" si="29"/>
        <v>237.22287047841306</v>
      </c>
      <c r="K77" s="5" t="s">
        <v>144</v>
      </c>
      <c r="L77" s="5">
        <v>9.17</v>
      </c>
      <c r="N77" s="5" t="s">
        <v>144</v>
      </c>
      <c r="O77" s="5">
        <v>8.57</v>
      </c>
    </row>
    <row r="78" spans="1:15" x14ac:dyDescent="0.15">
      <c r="A78" s="5" t="s">
        <v>86</v>
      </c>
      <c r="B78" s="6">
        <f t="shared" si="26"/>
        <v>1.1666666666666665</v>
      </c>
      <c r="C78" s="22">
        <f>'Ugrad SCH per FTE'!C78+'GRAD SCH per FTE'!C78</f>
        <v>65</v>
      </c>
      <c r="D78" s="6">
        <f t="shared" si="27"/>
        <v>55.714285714285722</v>
      </c>
      <c r="F78" s="6">
        <f t="shared" si="28"/>
        <v>0.66666666666666663</v>
      </c>
      <c r="G78" s="22">
        <f>'Ugrad SCH per FTE'!G78+'GRAD SCH per FTE'!G78</f>
        <v>39</v>
      </c>
      <c r="H78" s="6">
        <f t="shared" si="29"/>
        <v>58.5</v>
      </c>
      <c r="K78" s="5" t="s">
        <v>145</v>
      </c>
      <c r="L78" s="5">
        <v>1.1666666666666665</v>
      </c>
      <c r="N78" s="5" t="s">
        <v>145</v>
      </c>
      <c r="O78" s="5">
        <v>0.66666666666666663</v>
      </c>
    </row>
    <row r="79" spans="1:15" x14ac:dyDescent="0.15">
      <c r="A79" s="13" t="s">
        <v>62</v>
      </c>
      <c r="B79" s="29">
        <f>SUM(B71:B78)</f>
        <v>63.768966666666664</v>
      </c>
      <c r="C79" s="26">
        <f>SUM(C71:C78)</f>
        <v>14856</v>
      </c>
      <c r="D79" s="29">
        <f t="shared" ref="D79" si="30">IFERROR(C79/B79,"n/a")</f>
        <v>232.96598293109136</v>
      </c>
      <c r="E79" s="13"/>
      <c r="F79" s="29">
        <f>SUM(F71:F78)</f>
        <v>64.693933333333334</v>
      </c>
      <c r="G79" s="26">
        <f>SUM(G71:G78)</f>
        <v>16464</v>
      </c>
      <c r="H79" s="29">
        <f t="shared" ref="H79" si="31">IFERROR(G79/F79,"n/a")</f>
        <v>254.49063230040116</v>
      </c>
      <c r="K79" s="5" t="s">
        <v>168</v>
      </c>
      <c r="L79" s="5">
        <v>63.768966666666664</v>
      </c>
      <c r="N79" s="5" t="s">
        <v>35</v>
      </c>
      <c r="O79" s="39">
        <v>64.693933333333334</v>
      </c>
    </row>
    <row r="80" spans="1:15" x14ac:dyDescent="0.15">
      <c r="F80" s="6" t="s">
        <v>28</v>
      </c>
    </row>
    <row r="82" spans="1:15" x14ac:dyDescent="0.15">
      <c r="A82" s="13" t="s">
        <v>75</v>
      </c>
      <c r="B82" s="29">
        <f>L82</f>
        <v>27.333333333333332</v>
      </c>
      <c r="C82" s="26">
        <f>'Ugrad SCH per FTE'!C82+'GRAD SCH per FTE'!C82</f>
        <v>6302</v>
      </c>
      <c r="D82" s="29">
        <f t="shared" ref="D82" si="32">IFERROR(C82/B82,"n/a")</f>
        <v>230.5609756097561</v>
      </c>
      <c r="E82" s="13"/>
      <c r="F82" s="29">
        <f>O82</f>
        <v>30.529166666666665</v>
      </c>
      <c r="G82" s="26">
        <f>'Ugrad SCH per FTE'!G82+'GRAD SCH per FTE'!G82</f>
        <v>7436</v>
      </c>
      <c r="H82" s="29">
        <f t="shared" ref="H82" si="33">IFERROR(G82/F82,"n/a")</f>
        <v>243.57035621673265</v>
      </c>
      <c r="K82" s="5" t="s">
        <v>170</v>
      </c>
      <c r="L82" s="5">
        <v>27.333333333333332</v>
      </c>
      <c r="N82" s="5" t="s">
        <v>75</v>
      </c>
      <c r="O82" s="5">
        <v>30.529166666666665</v>
      </c>
    </row>
    <row r="83" spans="1:15" x14ac:dyDescent="0.15">
      <c r="A83" s="17"/>
      <c r="B83" s="18"/>
      <c r="C83" s="27"/>
      <c r="D83" s="18"/>
      <c r="E83" s="8"/>
      <c r="F83" s="18"/>
      <c r="G83" s="27"/>
      <c r="H83" s="18"/>
    </row>
    <row r="85" spans="1:15" x14ac:dyDescent="0.15">
      <c r="A85" s="13" t="s">
        <v>41</v>
      </c>
      <c r="B85" s="29">
        <f>L85</f>
        <v>35.990833333333335</v>
      </c>
      <c r="C85" s="26">
        <f>'Ugrad SCH per FTE'!C85+'GRAD SCH per FTE'!C85</f>
        <v>5608</v>
      </c>
      <c r="D85" s="29">
        <f t="shared" ref="D85" si="34">IFERROR(C85/B85,"n/a")</f>
        <v>155.81745351825697</v>
      </c>
      <c r="E85" s="13"/>
      <c r="F85" s="29">
        <f>O85</f>
        <v>36.245000000000005</v>
      </c>
      <c r="G85" s="26">
        <f>'Ugrad SCH per FTE'!G85+'GRAD SCH per FTE'!G85</f>
        <v>4886</v>
      </c>
      <c r="H85" s="29">
        <f t="shared" ref="H85" si="35">IFERROR(G85/F85,"n/a")</f>
        <v>134.80480066216029</v>
      </c>
      <c r="K85" s="5" t="s">
        <v>171</v>
      </c>
      <c r="L85" s="5">
        <v>35.990833333333335</v>
      </c>
      <c r="N85" s="5" t="s">
        <v>41</v>
      </c>
      <c r="O85" s="5">
        <v>36.245000000000005</v>
      </c>
    </row>
    <row r="87" spans="1:15" x14ac:dyDescent="0.15">
      <c r="N87" s="5" t="s">
        <v>42</v>
      </c>
      <c r="O87" s="5">
        <v>57.075000000000017</v>
      </c>
    </row>
    <row r="88" spans="1:15" x14ac:dyDescent="0.15">
      <c r="A88" s="4" t="s">
        <v>42</v>
      </c>
      <c r="E88" s="3"/>
    </row>
    <row r="89" spans="1:15" x14ac:dyDescent="0.15">
      <c r="A89" s="5" t="s">
        <v>44</v>
      </c>
      <c r="B89" s="6">
        <f>L89</f>
        <v>5.35</v>
      </c>
      <c r="C89" s="22">
        <f>'Ugrad SCH per FTE'!C89+'GRAD SCH per FTE'!C89</f>
        <v>515</v>
      </c>
      <c r="D89" s="6">
        <f t="shared" ref="D89:D94" si="36">IFERROR(C89/B89,"n/a")</f>
        <v>96.261682242990659</v>
      </c>
      <c r="F89" s="6">
        <f>O89</f>
        <v>5.54</v>
      </c>
      <c r="G89" s="22">
        <f>'Ugrad SCH per FTE'!G89+'GRAD SCH per FTE'!G89</f>
        <v>874</v>
      </c>
      <c r="H89" s="6">
        <f t="shared" ref="H89:H94" si="37">IFERROR(G89/F89,"n/a")</f>
        <v>157.76173285198556</v>
      </c>
      <c r="K89" s="5" t="s">
        <v>146</v>
      </c>
      <c r="L89" s="5">
        <v>5.35</v>
      </c>
      <c r="N89" s="5" t="s">
        <v>146</v>
      </c>
      <c r="O89" s="5">
        <v>5.54</v>
      </c>
    </row>
    <row r="90" spans="1:15" x14ac:dyDescent="0.15">
      <c r="A90" s="5" t="s">
        <v>45</v>
      </c>
      <c r="B90" s="6">
        <f t="shared" ref="B90:B94" si="38">L90</f>
        <v>4.0999999999999996</v>
      </c>
      <c r="C90" s="22">
        <f>'Ugrad SCH per FTE'!C90+'GRAD SCH per FTE'!C90</f>
        <v>793</v>
      </c>
      <c r="D90" s="6">
        <f t="shared" si="36"/>
        <v>193.41463414634148</v>
      </c>
      <c r="F90" s="6">
        <f t="shared" ref="F90:F94" si="39">O90</f>
        <v>4</v>
      </c>
      <c r="G90" s="22">
        <f>'Ugrad SCH per FTE'!G90+'GRAD SCH per FTE'!G90</f>
        <v>1037</v>
      </c>
      <c r="H90" s="6">
        <f t="shared" si="37"/>
        <v>259.25</v>
      </c>
      <c r="K90" s="5" t="s">
        <v>149</v>
      </c>
      <c r="L90" s="5">
        <v>4.0999999999999996</v>
      </c>
      <c r="N90" s="5" t="s">
        <v>149</v>
      </c>
      <c r="O90" s="5">
        <v>4</v>
      </c>
    </row>
    <row r="91" spans="1:15" x14ac:dyDescent="0.15">
      <c r="A91" s="5" t="s">
        <v>47</v>
      </c>
      <c r="B91" s="6">
        <f t="shared" si="38"/>
        <v>6.15</v>
      </c>
      <c r="C91" s="22">
        <f>'Ugrad SCH per FTE'!C91+'GRAD SCH per FTE'!C91</f>
        <v>642</v>
      </c>
      <c r="D91" s="6">
        <f t="shared" si="36"/>
        <v>104.39024390243902</v>
      </c>
      <c r="F91" s="6">
        <f t="shared" si="39"/>
        <v>6</v>
      </c>
      <c r="G91" s="22">
        <f>'Ugrad SCH per FTE'!G91+'GRAD SCH per FTE'!G91</f>
        <v>617</v>
      </c>
      <c r="H91" s="6">
        <f t="shared" si="37"/>
        <v>102.83333333333333</v>
      </c>
      <c r="K91" s="5" t="s">
        <v>147</v>
      </c>
      <c r="L91" s="5">
        <v>6.15</v>
      </c>
      <c r="N91" s="5" t="s">
        <v>147</v>
      </c>
      <c r="O91" s="5">
        <v>6</v>
      </c>
    </row>
    <row r="92" spans="1:15" x14ac:dyDescent="0.15">
      <c r="A92" s="5" t="s">
        <v>46</v>
      </c>
      <c r="B92" s="6">
        <f t="shared" si="38"/>
        <v>4.333333333333333</v>
      </c>
      <c r="C92" s="22">
        <f>'Ugrad SCH per FTE'!C92+'GRAD SCH per FTE'!C92</f>
        <v>1466</v>
      </c>
      <c r="D92" s="6">
        <f t="shared" si="36"/>
        <v>338.30769230769232</v>
      </c>
      <c r="F92" s="6">
        <f t="shared" si="39"/>
        <v>4.833333333333333</v>
      </c>
      <c r="G92" s="22">
        <f>'Ugrad SCH per FTE'!G92+'GRAD SCH per FTE'!G92</f>
        <v>1464</v>
      </c>
      <c r="H92" s="6">
        <f t="shared" si="37"/>
        <v>302.89655172413796</v>
      </c>
      <c r="K92" s="5" t="s">
        <v>148</v>
      </c>
      <c r="L92" s="5">
        <v>4.333333333333333</v>
      </c>
      <c r="N92" s="5" t="s">
        <v>148</v>
      </c>
      <c r="O92" s="39">
        <v>4.833333333333333</v>
      </c>
    </row>
    <row r="93" spans="1:15" x14ac:dyDescent="0.15">
      <c r="A93" s="5" t="s">
        <v>43</v>
      </c>
      <c r="B93" s="6">
        <f t="shared" si="38"/>
        <v>8.8650000000000002</v>
      </c>
      <c r="C93" s="22">
        <f>'Ugrad SCH per FTE'!C93+'GRAD SCH per FTE'!C93</f>
        <v>1611</v>
      </c>
      <c r="D93" s="6">
        <f t="shared" si="36"/>
        <v>181.7258883248731</v>
      </c>
      <c r="F93" s="6">
        <f t="shared" si="39"/>
        <v>8</v>
      </c>
      <c r="G93" s="22">
        <f>'Ugrad SCH per FTE'!G93+'GRAD SCH per FTE'!G93</f>
        <v>1263</v>
      </c>
      <c r="H93" s="6">
        <f t="shared" si="37"/>
        <v>157.875</v>
      </c>
      <c r="K93" s="5" t="s">
        <v>150</v>
      </c>
      <c r="L93" s="5">
        <v>8.8650000000000002</v>
      </c>
      <c r="N93" s="5" t="s">
        <v>150</v>
      </c>
      <c r="O93" s="5">
        <v>8</v>
      </c>
    </row>
    <row r="94" spans="1:15" x14ac:dyDescent="0.15">
      <c r="A94" s="5" t="s">
        <v>48</v>
      </c>
      <c r="B94" s="6">
        <f t="shared" si="38"/>
        <v>23.893333333333338</v>
      </c>
      <c r="C94" s="22">
        <f>'Ugrad SCH per FTE'!C94+'GRAD SCH per FTE'!C94</f>
        <v>3996</v>
      </c>
      <c r="D94" s="6">
        <f t="shared" si="36"/>
        <v>167.24330357142853</v>
      </c>
      <c r="F94" s="6">
        <f t="shared" si="39"/>
        <v>24.51666666666668</v>
      </c>
      <c r="G94" s="22">
        <f>'Ugrad SCH per FTE'!G94+'GRAD SCH per FTE'!G94</f>
        <v>3411</v>
      </c>
      <c r="H94" s="6">
        <f t="shared" si="37"/>
        <v>139.12984364377968</v>
      </c>
      <c r="K94" s="5" t="s">
        <v>151</v>
      </c>
      <c r="L94" s="5">
        <v>23.893333333333338</v>
      </c>
      <c r="N94" s="5" t="s">
        <v>151</v>
      </c>
      <c r="O94" s="5">
        <v>24.51666666666668</v>
      </c>
    </row>
    <row r="95" spans="1:15" x14ac:dyDescent="0.15">
      <c r="A95" s="13" t="s">
        <v>63</v>
      </c>
      <c r="B95" s="29">
        <f>SUM(B89:B94)</f>
        <v>52.69166666666667</v>
      </c>
      <c r="C95" s="26">
        <f>SUM(C89:C94)</f>
        <v>9023</v>
      </c>
      <c r="D95" s="29">
        <f t="shared" ref="D95" si="40">IFERROR(C95/B95,"n/a")</f>
        <v>171.2414992883125</v>
      </c>
      <c r="E95" s="13"/>
      <c r="F95" s="29">
        <f>SUM(F89:F94)</f>
        <v>52.890000000000015</v>
      </c>
      <c r="G95" s="26">
        <f>SUM(G89:G94)</f>
        <v>8666</v>
      </c>
      <c r="H95" s="29">
        <f t="shared" ref="H95" si="41">IFERROR(G95/F95,"n/a")</f>
        <v>163.84949896010585</v>
      </c>
      <c r="K95" s="5" t="s">
        <v>172</v>
      </c>
      <c r="L95" s="5">
        <v>52.69166666666667</v>
      </c>
    </row>
    <row r="98" spans="1:15" x14ac:dyDescent="0.15">
      <c r="A98" s="4" t="s">
        <v>71</v>
      </c>
      <c r="E98" s="3"/>
      <c r="F98" s="6" t="s">
        <v>28</v>
      </c>
    </row>
    <row r="99" spans="1:15" x14ac:dyDescent="0.15">
      <c r="A99" s="5" t="s">
        <v>81</v>
      </c>
      <c r="B99" s="31">
        <f>L99</f>
        <v>1.0833333333333335</v>
      </c>
      <c r="C99" s="22">
        <f>'Ugrad SCH per FTE'!C99+'GRAD SCH per FTE'!C99</f>
        <v>217</v>
      </c>
      <c r="D99" s="6">
        <f t="shared" ref="D99:D103" si="42">IFERROR(C99/B99,"n/a")</f>
        <v>200.30769230769229</v>
      </c>
      <c r="F99" s="6">
        <f>O99</f>
        <v>1.0833333333333333</v>
      </c>
      <c r="G99" s="22">
        <f>'Ugrad SCH per FTE'!G99+'GRAD SCH per FTE'!G99</f>
        <v>191</v>
      </c>
      <c r="H99" s="6">
        <f t="shared" ref="H99:H103" si="43">IFERROR(G99/F99,"n/a")</f>
        <v>176.30769230769232</v>
      </c>
      <c r="I99" s="9"/>
      <c r="K99" s="5" t="s">
        <v>153</v>
      </c>
      <c r="L99" s="5">
        <v>1.0833333333333335</v>
      </c>
      <c r="N99" s="20" t="s">
        <v>153</v>
      </c>
      <c r="O99" s="39">
        <v>1.0833333333333333</v>
      </c>
    </row>
    <row r="100" spans="1:15" x14ac:dyDescent="0.15">
      <c r="A100" s="5" t="s">
        <v>53</v>
      </c>
      <c r="B100" s="6">
        <f t="shared" ref="B100:B103" si="44">L100</f>
        <v>1.5</v>
      </c>
      <c r="C100" s="22">
        <f>'Ugrad SCH per FTE'!C100+'GRAD SCH per FTE'!C100</f>
        <v>1393</v>
      </c>
      <c r="D100" s="6">
        <f t="shared" si="42"/>
        <v>928.66666666666663</v>
      </c>
      <c r="F100" s="6">
        <f t="shared" ref="F100:F103" si="45">O100</f>
        <v>2.0833333333333335</v>
      </c>
      <c r="G100" s="22">
        <f>'Ugrad SCH per FTE'!G100+'GRAD SCH per FTE'!G100</f>
        <v>1364</v>
      </c>
      <c r="H100" s="6">
        <f t="shared" si="43"/>
        <v>654.71999999999991</v>
      </c>
      <c r="K100" s="5" t="s">
        <v>157</v>
      </c>
      <c r="L100" s="5">
        <v>1.5</v>
      </c>
      <c r="N100" s="5" t="s">
        <v>157</v>
      </c>
      <c r="O100" s="5">
        <v>2.0833333333333335</v>
      </c>
    </row>
    <row r="101" spans="1:15" x14ac:dyDescent="0.15">
      <c r="A101" s="5" t="s">
        <v>74</v>
      </c>
      <c r="B101" s="6">
        <f t="shared" si="44"/>
        <v>5</v>
      </c>
      <c r="C101" s="22">
        <f>'Ugrad SCH per FTE'!C101+'GRAD SCH per FTE'!C101</f>
        <v>2191</v>
      </c>
      <c r="D101" s="6">
        <f t="shared" si="42"/>
        <v>438.2</v>
      </c>
      <c r="F101" s="6">
        <f t="shared" si="45"/>
        <v>3.5</v>
      </c>
      <c r="G101" s="22">
        <f>'Ugrad SCH per FTE'!G101+'GRAD SCH per FTE'!G101</f>
        <v>654</v>
      </c>
      <c r="H101" s="6">
        <f t="shared" si="43"/>
        <v>186.85714285714286</v>
      </c>
      <c r="K101" s="5" t="s">
        <v>155</v>
      </c>
      <c r="L101" s="5">
        <v>5</v>
      </c>
      <c r="N101" s="5" t="s">
        <v>155</v>
      </c>
      <c r="O101" s="5">
        <v>3.5</v>
      </c>
    </row>
    <row r="102" spans="1:15" x14ac:dyDescent="0.15">
      <c r="A102" s="5" t="s">
        <v>87</v>
      </c>
      <c r="B102" s="6">
        <f t="shared" si="44"/>
        <v>8.3333333333333329E-2</v>
      </c>
      <c r="C102" s="22">
        <f>'Ugrad SCH per FTE'!C102+'GRAD SCH per FTE'!C102</f>
        <v>9</v>
      </c>
      <c r="D102" s="6">
        <f t="shared" si="42"/>
        <v>108</v>
      </c>
      <c r="F102" s="6">
        <f t="shared" si="45"/>
        <v>8.3333333333333329E-2</v>
      </c>
      <c r="G102" s="22">
        <f>'Ugrad SCH per FTE'!G102+'GRAD SCH per FTE'!G102</f>
        <v>162</v>
      </c>
      <c r="H102" s="6">
        <f t="shared" si="43"/>
        <v>1944</v>
      </c>
      <c r="K102" s="5" t="s">
        <v>156</v>
      </c>
      <c r="L102" s="5">
        <v>8.3333333333333329E-2</v>
      </c>
      <c r="N102" s="5" t="s">
        <v>156</v>
      </c>
      <c r="O102" s="5">
        <v>8.3333333333333329E-2</v>
      </c>
    </row>
    <row r="103" spans="1:15" x14ac:dyDescent="0.15">
      <c r="A103" s="5" t="s">
        <v>84</v>
      </c>
      <c r="B103" s="6">
        <f t="shared" si="44"/>
        <v>1</v>
      </c>
      <c r="C103" s="22">
        <f>'Ugrad SCH per FTE'!C103+'GRAD SCH per FTE'!C103</f>
        <v>660</v>
      </c>
      <c r="D103" s="6">
        <f t="shared" si="42"/>
        <v>660</v>
      </c>
      <c r="F103" s="6">
        <f t="shared" si="45"/>
        <v>0.5</v>
      </c>
      <c r="G103" s="22">
        <f>'Ugrad SCH per FTE'!G103+'GRAD SCH per FTE'!G103</f>
        <v>1044</v>
      </c>
      <c r="H103" s="6">
        <f t="shared" si="43"/>
        <v>2088</v>
      </c>
      <c r="K103" s="5" t="s">
        <v>158</v>
      </c>
      <c r="L103" s="5">
        <v>1</v>
      </c>
      <c r="N103" s="5" t="s">
        <v>158</v>
      </c>
      <c r="O103" s="5">
        <v>0.5</v>
      </c>
    </row>
    <row r="104" spans="1:15" x14ac:dyDescent="0.15">
      <c r="A104" s="13" t="s">
        <v>54</v>
      </c>
      <c r="B104" s="29">
        <f>SUM(B99:B103)</f>
        <v>8.6666666666666679</v>
      </c>
      <c r="C104" s="26">
        <f>SUM(C99:C103)</f>
        <v>4470</v>
      </c>
      <c r="D104" s="29">
        <f t="shared" ref="D104" si="46">IFERROR(C104/B104,"n/a")</f>
        <v>515.76923076923072</v>
      </c>
      <c r="E104" s="13"/>
      <c r="F104" s="29">
        <f>SUM(F99:F103)</f>
        <v>7.25</v>
      </c>
      <c r="G104" s="26">
        <f>SUM(G99:G103)</f>
        <v>3415</v>
      </c>
      <c r="H104" s="29">
        <f t="shared" ref="H104" si="47">IFERROR(G104/F104,"n/a")</f>
        <v>471.0344827586207</v>
      </c>
      <c r="K104" s="5" t="s">
        <v>173</v>
      </c>
      <c r="L104" s="5">
        <v>8.6666666666666679</v>
      </c>
      <c r="N104" s="5" t="s">
        <v>152</v>
      </c>
      <c r="O104" s="5">
        <v>15.520000000000001</v>
      </c>
    </row>
    <row r="105" spans="1:15" x14ac:dyDescent="0.15">
      <c r="F105" s="18"/>
    </row>
    <row r="107" spans="1:15" x14ac:dyDescent="0.15">
      <c r="A107" s="13" t="s">
        <v>55</v>
      </c>
      <c r="B107" s="29">
        <f>B38+B41+B51+B60+B67+B79+B82+B85+B95+B104</f>
        <v>963.23889999999994</v>
      </c>
      <c r="C107" s="26">
        <f>C38+C60+C67+C79+C85+C95+C41+C51+C82+C104</f>
        <v>261541</v>
      </c>
      <c r="D107" s="29">
        <f t="shared" ref="D107" si="48">IFERROR(C107/B107,"n/a")</f>
        <v>271.52246446857578</v>
      </c>
      <c r="E107" s="13"/>
      <c r="F107" s="29">
        <f>F38+F41+F51+F60+F67+F79+F82+F85+F95+F104</f>
        <v>960.68836666666675</v>
      </c>
      <c r="G107" s="26">
        <f>G104+G51+G41+G95+G85+G79+G67+G60+G38+G82</f>
        <v>244084</v>
      </c>
      <c r="H107" s="29">
        <f t="shared" ref="H107" si="49">IFERROR(G107/F107,"n/a")</f>
        <v>254.07198470291317</v>
      </c>
      <c r="K107" s="5" t="s">
        <v>159</v>
      </c>
      <c r="L107" s="5">
        <v>963.23889999999994</v>
      </c>
      <c r="N107" s="5" t="s">
        <v>159</v>
      </c>
      <c r="O107" s="39">
        <v>973.14336666666691</v>
      </c>
    </row>
    <row r="109" spans="1:15" x14ac:dyDescent="0.15">
      <c r="G109" s="22" t="s">
        <v>28</v>
      </c>
    </row>
    <row r="110" spans="1:15" x14ac:dyDescent="0.15">
      <c r="C110" s="22" t="s">
        <v>28</v>
      </c>
      <c r="G110" s="22" t="s">
        <v>28</v>
      </c>
      <c r="N110" s="20" t="s">
        <v>154</v>
      </c>
      <c r="O110" s="39">
        <v>8.27</v>
      </c>
    </row>
    <row r="111" spans="1:15" x14ac:dyDescent="0.15">
      <c r="C111" s="22" t="s">
        <v>28</v>
      </c>
      <c r="H111" s="20"/>
      <c r="N111" s="5" t="s">
        <v>42</v>
      </c>
      <c r="O111" s="5">
        <v>4.1849999999999996</v>
      </c>
    </row>
    <row r="112" spans="1:15" x14ac:dyDescent="0.15">
      <c r="H112" s="20"/>
    </row>
    <row r="113" spans="7:8" x14ac:dyDescent="0.15">
      <c r="G113" s="22" t="s">
        <v>28</v>
      </c>
      <c r="H113" s="20"/>
    </row>
    <row r="114" spans="7:8" x14ac:dyDescent="0.15">
      <c r="H114" s="20"/>
    </row>
    <row r="115" spans="7:8" x14ac:dyDescent="0.15">
      <c r="H115" s="20"/>
    </row>
    <row r="116" spans="7:8" x14ac:dyDescent="0.15">
      <c r="H116" s="20"/>
    </row>
  </sheetData>
  <sheetProtection password="9BF1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12:H35 A71:H71 A99:H103">
    <cfRule type="expression" dxfId="80" priority="95">
      <formula>MOD(ROW(),2)=0</formula>
    </cfRule>
  </conditionalFormatting>
  <conditionalFormatting sqref="A45:H50">
    <cfRule type="expression" dxfId="79" priority="94">
      <formula>MOD(ROW(),2)=0</formula>
    </cfRule>
  </conditionalFormatting>
  <conditionalFormatting sqref="A55:H59">
    <cfRule type="expression" dxfId="78" priority="93">
      <formula>MOD(ROW(),2)=0</formula>
    </cfRule>
  </conditionalFormatting>
  <conditionalFormatting sqref="A64:H66">
    <cfRule type="expression" dxfId="77" priority="92">
      <formula>MOD(ROW(),2)=0</formula>
    </cfRule>
  </conditionalFormatting>
  <conditionalFormatting sqref="A72:H78">
    <cfRule type="expression" dxfId="76" priority="91">
      <formula>MOD(ROW(),2)=0</formula>
    </cfRule>
  </conditionalFormatting>
  <conditionalFormatting sqref="A89:H94">
    <cfRule type="expression" dxfId="75" priority="90">
      <formula>MOD(ROW(),2)=0</formula>
    </cfRule>
  </conditionalFormatting>
  <conditionalFormatting sqref="D37">
    <cfRule type="expression" dxfId="74" priority="88">
      <formula>MOD(ROW(),2)=0</formula>
    </cfRule>
  </conditionalFormatting>
  <conditionalFormatting sqref="D45:D50">
    <cfRule type="expression" dxfId="73" priority="87">
      <formula>MOD(ROW(),2)=0</formula>
    </cfRule>
  </conditionalFormatting>
  <conditionalFormatting sqref="H37">
    <cfRule type="expression" dxfId="72" priority="86">
      <formula>MOD(ROW(),2)=0</formula>
    </cfRule>
  </conditionalFormatting>
  <conditionalFormatting sqref="H45:H50">
    <cfRule type="expression" dxfId="71" priority="85">
      <formula>MOD(ROW(),2)=0</formula>
    </cfRule>
  </conditionalFormatting>
  <conditionalFormatting sqref="H55:H59">
    <cfRule type="expression" dxfId="70" priority="84">
      <formula>MOD(ROW(),2)=0</formula>
    </cfRule>
  </conditionalFormatting>
  <conditionalFormatting sqref="H55:H59">
    <cfRule type="expression" dxfId="69" priority="83">
      <formula>MOD(ROW(),2)=0</formula>
    </cfRule>
  </conditionalFormatting>
  <conditionalFormatting sqref="H64:H66">
    <cfRule type="expression" dxfId="68" priority="82">
      <formula>MOD(ROW(),2)=0</formula>
    </cfRule>
  </conditionalFormatting>
  <conditionalFormatting sqref="H64:H66">
    <cfRule type="expression" dxfId="67" priority="81">
      <formula>MOD(ROW(),2)=0</formula>
    </cfRule>
  </conditionalFormatting>
  <conditionalFormatting sqref="H64:H66">
    <cfRule type="expression" dxfId="66" priority="80">
      <formula>MOD(ROW(),2)=0</formula>
    </cfRule>
  </conditionalFormatting>
  <conditionalFormatting sqref="H72:H78">
    <cfRule type="expression" dxfId="65" priority="79">
      <formula>MOD(ROW(),2)=0</formula>
    </cfRule>
  </conditionalFormatting>
  <conditionalFormatting sqref="H72:H78">
    <cfRule type="expression" dxfId="64" priority="78">
      <formula>MOD(ROW(),2)=0</formula>
    </cfRule>
  </conditionalFormatting>
  <conditionalFormatting sqref="H72:H78">
    <cfRule type="expression" dxfId="63" priority="77">
      <formula>MOD(ROW(),2)=0</formula>
    </cfRule>
  </conditionalFormatting>
  <conditionalFormatting sqref="H72:H78">
    <cfRule type="expression" dxfId="62" priority="76">
      <formula>MOD(ROW(),2)=0</formula>
    </cfRule>
  </conditionalFormatting>
  <conditionalFormatting sqref="H89:H94">
    <cfRule type="expression" dxfId="61" priority="75">
      <formula>MOD(ROW(),2)=0</formula>
    </cfRule>
  </conditionalFormatting>
  <conditionalFormatting sqref="H89:H94">
    <cfRule type="expression" dxfId="60" priority="74">
      <formula>MOD(ROW(),2)=0</formula>
    </cfRule>
  </conditionalFormatting>
  <conditionalFormatting sqref="H89:H94">
    <cfRule type="expression" dxfId="59" priority="73">
      <formula>MOD(ROW(),2)=0</formula>
    </cfRule>
  </conditionalFormatting>
  <conditionalFormatting sqref="H89:H94">
    <cfRule type="expression" dxfId="58" priority="72">
      <formula>MOD(ROW(),2)=0</formula>
    </cfRule>
  </conditionalFormatting>
  <conditionalFormatting sqref="H89:H94">
    <cfRule type="expression" dxfId="57" priority="71">
      <formula>MOD(ROW(),2)=0</formula>
    </cfRule>
  </conditionalFormatting>
  <conditionalFormatting sqref="D89:D94">
    <cfRule type="expression" dxfId="56" priority="58">
      <formula>MOD(ROW(),2)=0</formula>
    </cfRule>
  </conditionalFormatting>
  <conditionalFormatting sqref="D89:D94">
    <cfRule type="expression" dxfId="55" priority="57">
      <formula>MOD(ROW(),2)=0</formula>
    </cfRule>
  </conditionalFormatting>
  <conditionalFormatting sqref="D89:D94">
    <cfRule type="expression" dxfId="54" priority="56">
      <formula>MOD(ROW(),2)=0</formula>
    </cfRule>
  </conditionalFormatting>
  <conditionalFormatting sqref="D89:D94">
    <cfRule type="expression" dxfId="53" priority="55">
      <formula>MOD(ROW(),2)=0</formula>
    </cfRule>
  </conditionalFormatting>
  <conditionalFormatting sqref="D89:D94">
    <cfRule type="expression" dxfId="52" priority="54">
      <formula>MOD(ROW(),2)=0</formula>
    </cfRule>
  </conditionalFormatting>
  <conditionalFormatting sqref="D89:D94">
    <cfRule type="expression" dxfId="51" priority="53">
      <formula>MOD(ROW(),2)=0</formula>
    </cfRule>
  </conditionalFormatting>
  <conditionalFormatting sqref="D89:D94">
    <cfRule type="expression" dxfId="50" priority="52">
      <formula>MOD(ROW(),2)=0</formula>
    </cfRule>
  </conditionalFormatting>
  <conditionalFormatting sqref="D72:D78">
    <cfRule type="expression" dxfId="49" priority="51">
      <formula>MOD(ROW(),2)=0</formula>
    </cfRule>
  </conditionalFormatting>
  <conditionalFormatting sqref="D72:D78">
    <cfRule type="expression" dxfId="48" priority="50">
      <formula>MOD(ROW(),2)=0</formula>
    </cfRule>
  </conditionalFormatting>
  <conditionalFormatting sqref="D72:D78">
    <cfRule type="expression" dxfId="47" priority="49">
      <formula>MOD(ROW(),2)=0</formula>
    </cfRule>
  </conditionalFormatting>
  <conditionalFormatting sqref="D72:D78">
    <cfRule type="expression" dxfId="46" priority="48">
      <formula>MOD(ROW(),2)=0</formula>
    </cfRule>
  </conditionalFormatting>
  <conditionalFormatting sqref="D72:D78">
    <cfRule type="expression" dxfId="45" priority="47">
      <formula>MOD(ROW(),2)=0</formula>
    </cfRule>
  </conditionalFormatting>
  <conditionalFormatting sqref="D72:D78">
    <cfRule type="expression" dxfId="44" priority="46">
      <formula>MOD(ROW(),2)=0</formula>
    </cfRule>
  </conditionalFormatting>
  <conditionalFormatting sqref="D72:D78">
    <cfRule type="expression" dxfId="43" priority="45">
      <formula>MOD(ROW(),2)=0</formula>
    </cfRule>
  </conditionalFormatting>
  <conditionalFormatting sqref="D72:D78">
    <cfRule type="expression" dxfId="42" priority="44">
      <formula>MOD(ROW(),2)=0</formula>
    </cfRule>
  </conditionalFormatting>
  <conditionalFormatting sqref="D64:D66">
    <cfRule type="expression" dxfId="41" priority="43">
      <formula>MOD(ROW(),2)=0</formula>
    </cfRule>
  </conditionalFormatting>
  <conditionalFormatting sqref="D64:D66">
    <cfRule type="expression" dxfId="40" priority="42">
      <formula>MOD(ROW(),2)=0</formula>
    </cfRule>
  </conditionalFormatting>
  <conditionalFormatting sqref="D64:D66">
    <cfRule type="expression" dxfId="39" priority="41">
      <formula>MOD(ROW(),2)=0</formula>
    </cfRule>
  </conditionalFormatting>
  <conditionalFormatting sqref="D64:D66">
    <cfRule type="expression" dxfId="38" priority="40">
      <formula>MOD(ROW(),2)=0</formula>
    </cfRule>
  </conditionalFormatting>
  <conditionalFormatting sqref="D64:D66">
    <cfRule type="expression" dxfId="37" priority="39">
      <formula>MOD(ROW(),2)=0</formula>
    </cfRule>
  </conditionalFormatting>
  <conditionalFormatting sqref="D64:D66">
    <cfRule type="expression" dxfId="36" priority="38">
      <formula>MOD(ROW(),2)=0</formula>
    </cfRule>
  </conditionalFormatting>
  <conditionalFormatting sqref="D64:D66">
    <cfRule type="expression" dxfId="35" priority="37">
      <formula>MOD(ROW(),2)=0</formula>
    </cfRule>
  </conditionalFormatting>
  <conditionalFormatting sqref="D64:D66">
    <cfRule type="expression" dxfId="34" priority="36">
      <formula>MOD(ROW(),2)=0</formula>
    </cfRule>
  </conditionalFormatting>
  <conditionalFormatting sqref="D64:D66">
    <cfRule type="expression" dxfId="33" priority="35">
      <formula>MOD(ROW(),2)=0</formula>
    </cfRule>
  </conditionalFormatting>
  <conditionalFormatting sqref="D55:D59">
    <cfRule type="expression" dxfId="32" priority="34">
      <formula>MOD(ROW(),2)=0</formula>
    </cfRule>
  </conditionalFormatting>
  <conditionalFormatting sqref="D55:D59">
    <cfRule type="expression" dxfId="31" priority="33">
      <formula>MOD(ROW(),2)=0</formula>
    </cfRule>
  </conditionalFormatting>
  <conditionalFormatting sqref="D55:D59">
    <cfRule type="expression" dxfId="30" priority="32">
      <formula>MOD(ROW(),2)=0</formula>
    </cfRule>
  </conditionalFormatting>
  <conditionalFormatting sqref="D55:D59">
    <cfRule type="expression" dxfId="29" priority="31">
      <formula>MOD(ROW(),2)=0</formula>
    </cfRule>
  </conditionalFormatting>
  <conditionalFormatting sqref="D55:D59">
    <cfRule type="expression" dxfId="28" priority="30">
      <formula>MOD(ROW(),2)=0</formula>
    </cfRule>
  </conditionalFormatting>
  <conditionalFormatting sqref="D55:D59">
    <cfRule type="expression" dxfId="27" priority="29">
      <formula>MOD(ROW(),2)=0</formula>
    </cfRule>
  </conditionalFormatting>
  <conditionalFormatting sqref="D55:D59">
    <cfRule type="expression" dxfId="26" priority="28">
      <formula>MOD(ROW(),2)=0</formula>
    </cfRule>
  </conditionalFormatting>
  <conditionalFormatting sqref="D55:D59">
    <cfRule type="expression" dxfId="25" priority="27">
      <formula>MOD(ROW(),2)=0</formula>
    </cfRule>
  </conditionalFormatting>
  <conditionalFormatting sqref="D55:D59">
    <cfRule type="expression" dxfId="24" priority="26">
      <formula>MOD(ROW(),2)=0</formula>
    </cfRule>
  </conditionalFormatting>
  <conditionalFormatting sqref="D55:D59">
    <cfRule type="expression" dxfId="23" priority="25">
      <formula>MOD(ROW(),2)=0</formula>
    </cfRule>
  </conditionalFormatting>
  <conditionalFormatting sqref="D45:D50">
    <cfRule type="expression" dxfId="22" priority="24">
      <formula>MOD(ROW(),2)=0</formula>
    </cfRule>
  </conditionalFormatting>
  <conditionalFormatting sqref="D45:D50">
    <cfRule type="expression" dxfId="21" priority="23">
      <formula>MOD(ROW(),2)=0</formula>
    </cfRule>
  </conditionalFormatting>
  <conditionalFormatting sqref="D45:D50">
    <cfRule type="expression" dxfId="20" priority="22">
      <formula>MOD(ROW(),2)=0</formula>
    </cfRule>
  </conditionalFormatting>
  <conditionalFormatting sqref="D45:D50">
    <cfRule type="expression" dxfId="19" priority="21">
      <formula>MOD(ROW(),2)=0</formula>
    </cfRule>
  </conditionalFormatting>
  <conditionalFormatting sqref="D45:D50">
    <cfRule type="expression" dxfId="18" priority="20">
      <formula>MOD(ROW(),2)=0</formula>
    </cfRule>
  </conditionalFormatting>
  <conditionalFormatting sqref="D45:D50">
    <cfRule type="expression" dxfId="17" priority="19">
      <formula>MOD(ROW(),2)=0</formula>
    </cfRule>
  </conditionalFormatting>
  <conditionalFormatting sqref="D45:D50">
    <cfRule type="expression" dxfId="16" priority="18">
      <formula>MOD(ROW(),2)=0</formula>
    </cfRule>
  </conditionalFormatting>
  <conditionalFormatting sqref="D45:D50">
    <cfRule type="expression" dxfId="15" priority="17">
      <formula>MOD(ROW(),2)=0</formula>
    </cfRule>
  </conditionalFormatting>
  <conditionalFormatting sqref="D45:D50">
    <cfRule type="expression" dxfId="14" priority="16">
      <formula>MOD(ROW(),2)=0</formula>
    </cfRule>
  </conditionalFormatting>
  <conditionalFormatting sqref="D45:D50">
    <cfRule type="expression" dxfId="13" priority="15">
      <formula>MOD(ROW(),2)=0</formula>
    </cfRule>
  </conditionalFormatting>
  <conditionalFormatting sqref="D45:D50">
    <cfRule type="expression" dxfId="12" priority="14">
      <formula>MOD(ROW(),2)=0</formula>
    </cfRule>
  </conditionalFormatting>
  <printOptions horizontalCentered="1"/>
  <pageMargins left="0.75" right="0.75" top="1" bottom="1" header="0.5" footer="0.5"/>
  <pageSetup fitToHeight="0" orientation="portrait" r:id="rId1"/>
  <headerFooter alignWithMargins="0">
    <oddFooter>&amp;L&amp;"Arial,Italic"&amp;8NOTE:  Credit hours and FTE from all campuses were included.&amp;R&amp;"Arial,Italic"&amp;8Prepared by Institutional Research</oddFooter>
  </headerFooter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117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0.5" x14ac:dyDescent="0.15"/>
  <cols>
    <col min="1" max="1" width="28.5703125" style="5" customWidth="1"/>
    <col min="2" max="2" width="9.5703125" style="33" customWidth="1"/>
    <col min="3" max="3" width="10.140625" style="22" customWidth="1"/>
    <col min="4" max="4" width="9.5703125" style="33" customWidth="1"/>
    <col min="5" max="5" width="2.85546875" style="33" customWidth="1"/>
    <col min="6" max="6" width="9.42578125" style="33" customWidth="1"/>
    <col min="7" max="7" width="10.140625" style="22" customWidth="1"/>
    <col min="8" max="8" width="10.28515625" style="33" customWidth="1"/>
    <col min="9" max="9" width="9.140625" style="5"/>
    <col min="10" max="15" width="0" style="5" hidden="1" customWidth="1"/>
    <col min="16" max="16384" width="9.140625" style="5"/>
  </cols>
  <sheetData>
    <row r="1" spans="1:14" x14ac:dyDescent="0.15">
      <c r="A1" s="52" t="s">
        <v>76</v>
      </c>
      <c r="B1" s="52"/>
      <c r="C1" s="52"/>
      <c r="D1" s="52"/>
      <c r="E1" s="52"/>
      <c r="F1" s="52"/>
      <c r="G1" s="52"/>
      <c r="H1" s="52"/>
    </row>
    <row r="2" spans="1:14" x14ac:dyDescent="0.15">
      <c r="A2" s="52" t="s">
        <v>73</v>
      </c>
      <c r="B2" s="52"/>
      <c r="C2" s="52"/>
      <c r="D2" s="52"/>
      <c r="E2" s="52"/>
      <c r="F2" s="52"/>
      <c r="G2" s="52"/>
      <c r="H2" s="52"/>
    </row>
    <row r="3" spans="1:14" x14ac:dyDescent="0.15">
      <c r="A3" s="52" t="str">
        <f>'TOTAL SCH per FTE'!A3:H3</f>
        <v xml:space="preserve">ACADEMIC YEAR 2014-15 </v>
      </c>
      <c r="B3" s="52"/>
      <c r="C3" s="52"/>
      <c r="D3" s="52"/>
      <c r="E3" s="52"/>
      <c r="F3" s="52"/>
      <c r="G3" s="52"/>
      <c r="H3" s="52"/>
    </row>
    <row r="4" spans="1:14" x14ac:dyDescent="0.15">
      <c r="A4" s="52" t="s">
        <v>70</v>
      </c>
      <c r="B4" s="52"/>
      <c r="C4" s="52"/>
      <c r="D4" s="52"/>
      <c r="E4" s="52"/>
      <c r="F4" s="52"/>
      <c r="G4" s="52"/>
      <c r="H4" s="52"/>
    </row>
    <row r="5" spans="1:14" x14ac:dyDescent="0.15">
      <c r="A5" s="11"/>
      <c r="B5" s="32"/>
      <c r="C5" s="21"/>
      <c r="D5" s="32"/>
      <c r="E5" s="32"/>
      <c r="F5" s="32"/>
      <c r="G5" s="21"/>
      <c r="H5" s="32"/>
    </row>
    <row r="6" spans="1:14" s="2" customFormat="1" x14ac:dyDescent="0.15">
      <c r="A6" s="5"/>
      <c r="B6" s="33"/>
      <c r="C6" s="22"/>
      <c r="D6" s="33"/>
      <c r="E6" s="33"/>
      <c r="F6" s="33"/>
      <c r="G6" s="22"/>
      <c r="H6" s="33"/>
    </row>
    <row r="7" spans="1:14" s="10" customFormat="1" x14ac:dyDescent="0.15">
      <c r="B7" s="55" t="str">
        <f>'TOTAL SCH per FTE'!B7:D7</f>
        <v>FALL SEMESTER 2014-15</v>
      </c>
      <c r="C7" s="56"/>
      <c r="D7" s="56"/>
      <c r="E7" s="34"/>
      <c r="F7" s="55" t="str">
        <f>'TOTAL SCH per FTE'!F7:H7</f>
        <v>SPRING SEMESTER 2014-15</v>
      </c>
      <c r="G7" s="56"/>
      <c r="H7" s="56"/>
    </row>
    <row r="8" spans="1:14" x14ac:dyDescent="0.15">
      <c r="A8" s="30" t="s">
        <v>67</v>
      </c>
      <c r="B8" s="35" t="s">
        <v>1</v>
      </c>
      <c r="C8" s="23" t="s">
        <v>2</v>
      </c>
      <c r="D8" s="35" t="s">
        <v>3</v>
      </c>
      <c r="F8" s="35" t="s">
        <v>1</v>
      </c>
      <c r="G8" s="23" t="s">
        <v>2</v>
      </c>
      <c r="H8" s="35" t="s">
        <v>3</v>
      </c>
    </row>
    <row r="9" spans="1:14" x14ac:dyDescent="0.15">
      <c r="B9" s="35" t="s">
        <v>5</v>
      </c>
      <c r="C9" s="23" t="s">
        <v>3</v>
      </c>
      <c r="D9" s="35" t="s">
        <v>6</v>
      </c>
      <c r="E9" s="36"/>
      <c r="F9" s="35" t="s">
        <v>5</v>
      </c>
      <c r="G9" s="23" t="s">
        <v>3</v>
      </c>
      <c r="H9" s="35" t="s">
        <v>6</v>
      </c>
    </row>
    <row r="10" spans="1:14" x14ac:dyDescent="0.15">
      <c r="B10" s="37"/>
      <c r="C10" s="24"/>
      <c r="D10" s="37"/>
      <c r="E10" s="36"/>
      <c r="F10" s="37"/>
      <c r="G10" s="24"/>
      <c r="H10" s="37"/>
      <c r="J10" s="5" t="s">
        <v>161</v>
      </c>
      <c r="K10" s="5" t="s">
        <v>174</v>
      </c>
      <c r="M10" s="5" t="s">
        <v>97</v>
      </c>
      <c r="N10" s="5" t="s">
        <v>176</v>
      </c>
    </row>
    <row r="11" spans="1:14" x14ac:dyDescent="0.15">
      <c r="A11" s="4" t="s">
        <v>4</v>
      </c>
      <c r="J11" s="5" t="s">
        <v>4</v>
      </c>
    </row>
    <row r="12" spans="1:14" x14ac:dyDescent="0.15">
      <c r="A12" s="5" t="s">
        <v>7</v>
      </c>
      <c r="B12" s="33">
        <f>'TOTAL SCH per FTE'!B12</f>
        <v>1</v>
      </c>
      <c r="C12" s="22">
        <f>K12</f>
        <v>107</v>
      </c>
      <c r="D12" s="33">
        <f>IFERROR(C12/B12,"n/a")</f>
        <v>107</v>
      </c>
      <c r="F12" s="33">
        <f>'TOTAL SCH per FTE'!F12</f>
        <v>1</v>
      </c>
      <c r="G12" s="22">
        <f>N12</f>
        <v>98</v>
      </c>
      <c r="H12" s="33">
        <f t="shared" ref="H12:H77" si="0">IFERROR(G12/F12,"n/a")</f>
        <v>98</v>
      </c>
      <c r="J12" s="5" t="s">
        <v>99</v>
      </c>
      <c r="K12" s="5">
        <v>107</v>
      </c>
      <c r="L12" s="49"/>
      <c r="M12" s="5" t="s">
        <v>99</v>
      </c>
      <c r="N12" s="5">
        <v>98</v>
      </c>
    </row>
    <row r="13" spans="1:14" x14ac:dyDescent="0.15">
      <c r="A13" s="5" t="s">
        <v>10</v>
      </c>
      <c r="B13" s="33">
        <f>'TOTAL SCH per FTE'!B13</f>
        <v>4.2699999999999996</v>
      </c>
      <c r="C13" s="22">
        <f t="shared" ref="C13:C35" si="1">K13</f>
        <v>501</v>
      </c>
      <c r="D13" s="33">
        <f t="shared" ref="D13:D78" si="2">IFERROR(C13/B13,"n/a")</f>
        <v>117.33021077283374</v>
      </c>
      <c r="F13" s="33">
        <f>'TOTAL SCH per FTE'!F13</f>
        <v>4.2699999999999996</v>
      </c>
      <c r="G13" s="22">
        <f t="shared" ref="G13:G35" si="3">N13</f>
        <v>363</v>
      </c>
      <c r="H13" s="33">
        <f t="shared" si="0"/>
        <v>85.011709601873548</v>
      </c>
      <c r="J13" s="5" t="s">
        <v>100</v>
      </c>
      <c r="K13" s="5">
        <v>501</v>
      </c>
      <c r="L13" s="49"/>
      <c r="M13" s="5" t="s">
        <v>100</v>
      </c>
      <c r="N13" s="5">
        <v>363</v>
      </c>
    </row>
    <row r="14" spans="1:14" x14ac:dyDescent="0.15">
      <c r="A14" s="5" t="s">
        <v>8</v>
      </c>
      <c r="B14" s="33">
        <f>'TOTAL SCH per FTE'!B14</f>
        <v>21.05</v>
      </c>
      <c r="C14" s="22">
        <f t="shared" si="1"/>
        <v>3674</v>
      </c>
      <c r="D14" s="33">
        <f t="shared" si="2"/>
        <v>174.53681710213777</v>
      </c>
      <c r="F14" s="33">
        <f>'TOTAL SCH per FTE'!F14</f>
        <v>22.575299999999995</v>
      </c>
      <c r="G14" s="22">
        <f t="shared" si="3"/>
        <v>3224</v>
      </c>
      <c r="H14" s="33">
        <f t="shared" si="0"/>
        <v>142.81094824874978</v>
      </c>
      <c r="J14" s="5" t="s">
        <v>162</v>
      </c>
      <c r="K14" s="5">
        <v>3674</v>
      </c>
      <c r="L14" s="49"/>
      <c r="M14" s="5" t="s">
        <v>101</v>
      </c>
      <c r="N14" s="5">
        <v>3224</v>
      </c>
    </row>
    <row r="15" spans="1:14" x14ac:dyDescent="0.15">
      <c r="A15" s="5" t="s">
        <v>9</v>
      </c>
      <c r="B15" s="33">
        <f>'TOTAL SCH per FTE'!B15</f>
        <v>31.676666666666662</v>
      </c>
      <c r="C15" s="22">
        <f t="shared" si="1"/>
        <v>13693</v>
      </c>
      <c r="D15" s="33">
        <f t="shared" si="2"/>
        <v>432.27401873092714</v>
      </c>
      <c r="F15" s="33">
        <f>'TOTAL SCH per FTE'!F15</f>
        <v>32.026666666666671</v>
      </c>
      <c r="G15" s="22">
        <f t="shared" si="3"/>
        <v>11426</v>
      </c>
      <c r="H15" s="33">
        <f t="shared" si="0"/>
        <v>356.76519567027475</v>
      </c>
      <c r="J15" s="5" t="s">
        <v>102</v>
      </c>
      <c r="K15" s="5">
        <v>13693</v>
      </c>
      <c r="L15" s="49"/>
      <c r="M15" s="5" t="s">
        <v>102</v>
      </c>
      <c r="N15" s="5">
        <v>11426</v>
      </c>
    </row>
    <row r="16" spans="1:14" x14ac:dyDescent="0.15">
      <c r="A16" s="5" t="s">
        <v>11</v>
      </c>
      <c r="B16" s="33">
        <f>'TOTAL SCH per FTE'!B16</f>
        <v>23.189999999999998</v>
      </c>
      <c r="C16" s="22">
        <f t="shared" si="1"/>
        <v>8157</v>
      </c>
      <c r="D16" s="33">
        <f t="shared" si="2"/>
        <v>351.7464424320828</v>
      </c>
      <c r="F16" s="33">
        <f>'TOTAL SCH per FTE'!F16</f>
        <v>23.19</v>
      </c>
      <c r="G16" s="22">
        <f t="shared" si="3"/>
        <v>6815</v>
      </c>
      <c r="H16" s="33">
        <f t="shared" si="0"/>
        <v>293.87667097887021</v>
      </c>
      <c r="J16" s="5" t="s">
        <v>104</v>
      </c>
      <c r="K16" s="5">
        <v>8157</v>
      </c>
      <c r="L16" s="49"/>
      <c r="M16" s="5" t="s">
        <v>104</v>
      </c>
      <c r="N16" s="5">
        <v>6815</v>
      </c>
    </row>
    <row r="17" spans="1:14" x14ac:dyDescent="0.15">
      <c r="A17" s="5" t="s">
        <v>12</v>
      </c>
      <c r="B17" s="33">
        <f>'TOTAL SCH per FTE'!B17</f>
        <v>6</v>
      </c>
      <c r="C17" s="22">
        <f t="shared" si="1"/>
        <v>1359</v>
      </c>
      <c r="D17" s="33">
        <f t="shared" si="2"/>
        <v>226.5</v>
      </c>
      <c r="F17" s="33">
        <f>'TOTAL SCH per FTE'!F17</f>
        <v>6</v>
      </c>
      <c r="G17" s="22">
        <f t="shared" si="3"/>
        <v>1398</v>
      </c>
      <c r="H17" s="33">
        <f t="shared" si="0"/>
        <v>233</v>
      </c>
      <c r="J17" s="5" t="s">
        <v>105</v>
      </c>
      <c r="K17" s="5">
        <v>1359</v>
      </c>
      <c r="L17" s="49"/>
      <c r="M17" s="5" t="s">
        <v>105</v>
      </c>
      <c r="N17" s="5">
        <v>1398</v>
      </c>
    </row>
    <row r="18" spans="1:14" x14ac:dyDescent="0.15">
      <c r="A18" s="5" t="s">
        <v>13</v>
      </c>
      <c r="B18" s="33">
        <f>'TOTAL SCH per FTE'!B18</f>
        <v>17.3</v>
      </c>
      <c r="C18" s="22">
        <f t="shared" si="1"/>
        <v>6666</v>
      </c>
      <c r="D18" s="33">
        <f t="shared" si="2"/>
        <v>385.31791907514452</v>
      </c>
      <c r="F18" s="33">
        <f>'TOTAL SCH per FTE'!F18</f>
        <v>17.202500000000001</v>
      </c>
      <c r="G18" s="22">
        <f t="shared" si="3"/>
        <v>7077</v>
      </c>
      <c r="H18" s="33">
        <f t="shared" si="0"/>
        <v>411.39369277721261</v>
      </c>
      <c r="J18" s="5" t="s">
        <v>106</v>
      </c>
      <c r="K18" s="5">
        <v>6666</v>
      </c>
      <c r="L18" s="49"/>
      <c r="M18" s="5" t="s">
        <v>106</v>
      </c>
      <c r="N18" s="5">
        <v>7077</v>
      </c>
    </row>
    <row r="19" spans="1:14" x14ac:dyDescent="0.15">
      <c r="A19" s="5" t="s">
        <v>14</v>
      </c>
      <c r="B19" s="33">
        <f>'TOTAL SCH per FTE'!B19</f>
        <v>45.557000000000002</v>
      </c>
      <c r="C19" s="22">
        <f t="shared" si="1"/>
        <v>9469</v>
      </c>
      <c r="D19" s="33">
        <f t="shared" si="2"/>
        <v>207.84950721074696</v>
      </c>
      <c r="F19" s="33">
        <f>'TOTAL SCH per FTE'!F19</f>
        <v>49.106999999999999</v>
      </c>
      <c r="G19" s="22">
        <f t="shared" si="3"/>
        <v>9504</v>
      </c>
      <c r="H19" s="33">
        <f t="shared" si="0"/>
        <v>193.53656301545604</v>
      </c>
      <c r="J19" s="5" t="s">
        <v>107</v>
      </c>
      <c r="K19" s="5">
        <v>9469</v>
      </c>
      <c r="L19" s="49"/>
      <c r="M19" s="5" t="s">
        <v>107</v>
      </c>
      <c r="N19" s="5">
        <v>9504</v>
      </c>
    </row>
    <row r="20" spans="1:14" x14ac:dyDescent="0.15">
      <c r="A20" s="5" t="s">
        <v>15</v>
      </c>
      <c r="B20" s="33">
        <f>'TOTAL SCH per FTE'!B20</f>
        <v>39.5077</v>
      </c>
      <c r="C20" s="22">
        <f t="shared" si="1"/>
        <v>10584</v>
      </c>
      <c r="D20" s="33">
        <f t="shared" si="2"/>
        <v>267.89714410102334</v>
      </c>
      <c r="F20" s="33">
        <f>'TOTAL SCH per FTE'!F20</f>
        <v>41.022500000000008</v>
      </c>
      <c r="G20" s="22">
        <f t="shared" si="3"/>
        <v>10404</v>
      </c>
      <c r="H20" s="33">
        <f t="shared" si="0"/>
        <v>253.61691754524952</v>
      </c>
      <c r="J20" s="5" t="s">
        <v>108</v>
      </c>
      <c r="K20" s="5">
        <v>10584</v>
      </c>
      <c r="L20" s="49"/>
      <c r="M20" s="5" t="s">
        <v>108</v>
      </c>
      <c r="N20" s="5">
        <v>10404</v>
      </c>
    </row>
    <row r="21" spans="1:14" x14ac:dyDescent="0.15">
      <c r="A21" s="5" t="s">
        <v>16</v>
      </c>
      <c r="B21" s="33">
        <f>'TOTAL SCH per FTE'!B21</f>
        <v>35.22</v>
      </c>
      <c r="C21" s="22">
        <f t="shared" si="1"/>
        <v>15752</v>
      </c>
      <c r="D21" s="33">
        <f t="shared" si="2"/>
        <v>447.2458830210108</v>
      </c>
      <c r="F21" s="33">
        <f>'TOTAL SCH per FTE'!F21</f>
        <v>33.35</v>
      </c>
      <c r="G21" s="22">
        <f t="shared" si="3"/>
        <v>13239</v>
      </c>
      <c r="H21" s="33">
        <f t="shared" si="0"/>
        <v>396.97151424287853</v>
      </c>
      <c r="J21" s="5" t="s">
        <v>109</v>
      </c>
      <c r="K21" s="5">
        <v>15752</v>
      </c>
      <c r="L21" s="49"/>
      <c r="M21" s="5" t="s">
        <v>109</v>
      </c>
      <c r="N21" s="5">
        <v>13239</v>
      </c>
    </row>
    <row r="22" spans="1:14" x14ac:dyDescent="0.15">
      <c r="A22" s="5" t="s">
        <v>17</v>
      </c>
      <c r="B22" s="33">
        <f>'TOTAL SCH per FTE'!B22</f>
        <v>2</v>
      </c>
      <c r="C22" s="22">
        <f t="shared" si="1"/>
        <v>575</v>
      </c>
      <c r="D22" s="33">
        <f t="shared" si="2"/>
        <v>287.5</v>
      </c>
      <c r="F22" s="33">
        <f>'TOTAL SCH per FTE'!F22</f>
        <v>2</v>
      </c>
      <c r="G22" s="22">
        <f t="shared" si="3"/>
        <v>475</v>
      </c>
      <c r="H22" s="33">
        <f t="shared" si="0"/>
        <v>237.5</v>
      </c>
      <c r="J22" s="5" t="s">
        <v>110</v>
      </c>
      <c r="K22" s="5">
        <v>575</v>
      </c>
      <c r="L22" s="49"/>
      <c r="M22" s="5" t="s">
        <v>110</v>
      </c>
      <c r="N22" s="5">
        <v>475</v>
      </c>
    </row>
    <row r="23" spans="1:14" x14ac:dyDescent="0.15">
      <c r="A23" s="5" t="s">
        <v>18</v>
      </c>
      <c r="B23" s="33">
        <f>'TOTAL SCH per FTE'!B23</f>
        <v>67.963333333333324</v>
      </c>
      <c r="C23" s="22">
        <f t="shared" si="1"/>
        <v>12344</v>
      </c>
      <c r="D23" s="33">
        <f t="shared" si="2"/>
        <v>181.627348079847</v>
      </c>
      <c r="F23" s="33">
        <f>'TOTAL SCH per FTE'!F23</f>
        <v>69.233333333333348</v>
      </c>
      <c r="G23" s="22">
        <f t="shared" si="3"/>
        <v>10444</v>
      </c>
      <c r="H23" s="33">
        <f t="shared" si="0"/>
        <v>150.85219065960516</v>
      </c>
      <c r="J23" s="5" t="s">
        <v>111</v>
      </c>
      <c r="K23" s="5">
        <v>12344</v>
      </c>
      <c r="L23" s="49"/>
      <c r="M23" s="5" t="s">
        <v>111</v>
      </c>
      <c r="N23" s="5">
        <v>10444</v>
      </c>
    </row>
    <row r="24" spans="1:14" x14ac:dyDescent="0.15">
      <c r="A24" s="5" t="s">
        <v>19</v>
      </c>
      <c r="B24" s="33">
        <f>'TOTAL SCH per FTE'!B24</f>
        <v>36.109633333333335</v>
      </c>
      <c r="C24" s="22">
        <f t="shared" si="1"/>
        <v>3979</v>
      </c>
      <c r="D24" s="33">
        <f t="shared" si="2"/>
        <v>110.19220171163927</v>
      </c>
      <c r="F24" s="33">
        <f>'TOTAL SCH per FTE'!F24</f>
        <v>37.006300000000003</v>
      </c>
      <c r="G24" s="22">
        <f t="shared" si="3"/>
        <v>2994</v>
      </c>
      <c r="H24" s="33">
        <f t="shared" si="0"/>
        <v>80.905143178323684</v>
      </c>
      <c r="J24" s="5" t="s">
        <v>112</v>
      </c>
      <c r="K24" s="5">
        <v>3979</v>
      </c>
      <c r="L24" s="49"/>
      <c r="M24" s="5" t="s">
        <v>112</v>
      </c>
      <c r="N24" s="5">
        <v>2994</v>
      </c>
    </row>
    <row r="25" spans="1:14" x14ac:dyDescent="0.15">
      <c r="A25" s="5" t="s">
        <v>20</v>
      </c>
      <c r="B25" s="33">
        <f>'TOTAL SCH per FTE'!B25</f>
        <v>2</v>
      </c>
      <c r="C25" s="22">
        <f t="shared" si="1"/>
        <v>220</v>
      </c>
      <c r="D25" s="33">
        <f t="shared" si="2"/>
        <v>110</v>
      </c>
      <c r="F25" s="33">
        <f>'TOTAL SCH per FTE'!F25</f>
        <v>1.9166666666666665</v>
      </c>
      <c r="G25" s="22">
        <f t="shared" si="3"/>
        <v>195</v>
      </c>
      <c r="H25" s="33">
        <f t="shared" si="0"/>
        <v>101.73913043478262</v>
      </c>
      <c r="J25" s="5" t="s">
        <v>113</v>
      </c>
      <c r="K25" s="5">
        <v>220</v>
      </c>
      <c r="L25" s="49"/>
      <c r="M25" s="5" t="s">
        <v>113</v>
      </c>
      <c r="N25" s="5">
        <v>195</v>
      </c>
    </row>
    <row r="26" spans="1:14" x14ac:dyDescent="0.15">
      <c r="A26" s="5" t="s">
        <v>21</v>
      </c>
      <c r="B26" s="33">
        <f>'TOTAL SCH per FTE'!B26</f>
        <v>12.9</v>
      </c>
      <c r="C26" s="22">
        <f t="shared" si="1"/>
        <v>4380</v>
      </c>
      <c r="D26" s="33">
        <f t="shared" si="2"/>
        <v>339.53488372093022</v>
      </c>
      <c r="F26" s="33">
        <f>'TOTAL SCH per FTE'!F26</f>
        <v>12.75</v>
      </c>
      <c r="G26" s="22">
        <f t="shared" si="3"/>
        <v>3897</v>
      </c>
      <c r="H26" s="33">
        <f t="shared" si="0"/>
        <v>305.64705882352939</v>
      </c>
      <c r="J26" s="5" t="s">
        <v>114</v>
      </c>
      <c r="K26" s="5">
        <v>4380</v>
      </c>
      <c r="L26" s="49"/>
      <c r="M26" s="5" t="s">
        <v>114</v>
      </c>
      <c r="N26" s="5">
        <v>3897</v>
      </c>
    </row>
    <row r="27" spans="1:14" x14ac:dyDescent="0.15">
      <c r="A27" s="5" t="s">
        <v>22</v>
      </c>
      <c r="B27" s="33">
        <f>'TOTAL SCH per FTE'!B27</f>
        <v>20.380000000000003</v>
      </c>
      <c r="C27" s="22">
        <f t="shared" si="1"/>
        <v>4667</v>
      </c>
      <c r="D27" s="33">
        <f t="shared" si="2"/>
        <v>228.99901864573107</v>
      </c>
      <c r="F27" s="33">
        <f>'TOTAL SCH per FTE'!F27</f>
        <v>20.65</v>
      </c>
      <c r="G27" s="22">
        <f t="shared" si="3"/>
        <v>4701</v>
      </c>
      <c r="H27" s="33">
        <f t="shared" si="0"/>
        <v>227.65133171912834</v>
      </c>
      <c r="J27" s="5" t="s">
        <v>115</v>
      </c>
      <c r="K27" s="5">
        <v>4667</v>
      </c>
      <c r="L27" s="49"/>
      <c r="M27" s="5" t="s">
        <v>115</v>
      </c>
      <c r="N27" s="5">
        <v>4701</v>
      </c>
    </row>
    <row r="28" spans="1:14" x14ac:dyDescent="0.15">
      <c r="A28" s="5" t="s">
        <v>23</v>
      </c>
      <c r="B28" s="33">
        <f>'TOTAL SCH per FTE'!B28</f>
        <v>20.259999999999998</v>
      </c>
      <c r="C28" s="22">
        <f t="shared" si="1"/>
        <v>5412</v>
      </c>
      <c r="D28" s="33">
        <f t="shared" si="2"/>
        <v>267.12734452122413</v>
      </c>
      <c r="F28" s="33">
        <f>'TOTAL SCH per FTE'!F28</f>
        <v>20.14</v>
      </c>
      <c r="G28" s="22">
        <f t="shared" si="3"/>
        <v>5012</v>
      </c>
      <c r="H28" s="33">
        <f t="shared" si="0"/>
        <v>248.85799404170803</v>
      </c>
      <c r="J28" s="5" t="s">
        <v>116</v>
      </c>
      <c r="K28" s="5">
        <v>5412</v>
      </c>
      <c r="L28" s="49"/>
      <c r="M28" s="5" t="s">
        <v>116</v>
      </c>
      <c r="N28" s="5">
        <v>5012</v>
      </c>
    </row>
    <row r="29" spans="1:14" x14ac:dyDescent="0.15">
      <c r="A29" s="5" t="s">
        <v>24</v>
      </c>
      <c r="B29" s="33">
        <f>'TOTAL SCH per FTE'!B29</f>
        <v>27.34</v>
      </c>
      <c r="C29" s="22">
        <f t="shared" si="1"/>
        <v>11667</v>
      </c>
      <c r="D29" s="33">
        <f t="shared" si="2"/>
        <v>426.73738112655451</v>
      </c>
      <c r="F29" s="33">
        <f>'TOTAL SCH per FTE'!F29</f>
        <v>27.423333333333336</v>
      </c>
      <c r="G29" s="22">
        <f t="shared" si="3"/>
        <v>10847</v>
      </c>
      <c r="H29" s="33">
        <f t="shared" si="0"/>
        <v>395.53907864349094</v>
      </c>
      <c r="J29" s="5" t="s">
        <v>117</v>
      </c>
      <c r="K29" s="5">
        <v>11667</v>
      </c>
      <c r="L29" s="49"/>
      <c r="M29" s="5" t="s">
        <v>117</v>
      </c>
      <c r="N29" s="5">
        <v>10847</v>
      </c>
    </row>
    <row r="30" spans="1:14" x14ac:dyDescent="0.15">
      <c r="A30" s="5" t="s">
        <v>69</v>
      </c>
      <c r="B30" s="33">
        <f>'TOTAL SCH per FTE'!B30</f>
        <v>8.0832999999999995</v>
      </c>
      <c r="C30" s="22">
        <f t="shared" si="1"/>
        <v>871</v>
      </c>
      <c r="D30" s="33">
        <f t="shared" si="2"/>
        <v>107.753021661945</v>
      </c>
      <c r="F30" s="33">
        <f>'TOTAL SCH per FTE'!F30</f>
        <v>7.333333333333333</v>
      </c>
      <c r="G30" s="22">
        <f t="shared" si="3"/>
        <v>881</v>
      </c>
      <c r="H30" s="33">
        <f t="shared" si="0"/>
        <v>120.13636363636364</v>
      </c>
      <c r="J30" s="5" t="s">
        <v>118</v>
      </c>
      <c r="K30" s="5">
        <v>871</v>
      </c>
      <c r="L30" s="49"/>
      <c r="M30" s="5" t="s">
        <v>118</v>
      </c>
      <c r="N30" s="5">
        <v>881</v>
      </c>
    </row>
    <row r="31" spans="1:14" x14ac:dyDescent="0.15">
      <c r="A31" s="5" t="s">
        <v>25</v>
      </c>
      <c r="B31" s="33">
        <f>'TOTAL SCH per FTE'!B31</f>
        <v>26.21</v>
      </c>
      <c r="C31" s="22">
        <f t="shared" si="1"/>
        <v>7650</v>
      </c>
      <c r="D31" s="33">
        <f t="shared" si="2"/>
        <v>291.87333078977491</v>
      </c>
      <c r="F31" s="33">
        <f>'TOTAL SCH per FTE'!F31</f>
        <v>25.96</v>
      </c>
      <c r="G31" s="22">
        <f t="shared" si="3"/>
        <v>6280</v>
      </c>
      <c r="H31" s="33">
        <f t="shared" si="0"/>
        <v>241.91063174114021</v>
      </c>
      <c r="J31" s="5" t="s">
        <v>120</v>
      </c>
      <c r="K31" s="5">
        <v>7650</v>
      </c>
      <c r="L31" s="49"/>
      <c r="M31" s="5" t="s">
        <v>120</v>
      </c>
      <c r="N31" s="5">
        <v>6280</v>
      </c>
    </row>
    <row r="32" spans="1:14" x14ac:dyDescent="0.15">
      <c r="A32" s="5" t="s">
        <v>26</v>
      </c>
      <c r="B32" s="33">
        <f>'TOTAL SCH per FTE'!B32</f>
        <v>4.6500000000000004</v>
      </c>
      <c r="C32" s="22">
        <f t="shared" si="1"/>
        <v>468</v>
      </c>
      <c r="D32" s="33">
        <f t="shared" si="2"/>
        <v>100.64516129032258</v>
      </c>
      <c r="F32" s="33">
        <f>'TOTAL SCH per FTE'!F32</f>
        <v>5.3100000000000005</v>
      </c>
      <c r="G32" s="22">
        <f t="shared" si="3"/>
        <v>471</v>
      </c>
      <c r="H32" s="33">
        <f t="shared" si="0"/>
        <v>88.700564971751405</v>
      </c>
      <c r="J32" s="5" t="s">
        <v>103</v>
      </c>
      <c r="K32" s="5">
        <v>468</v>
      </c>
      <c r="L32" s="49"/>
      <c r="M32" s="5" t="s">
        <v>103</v>
      </c>
      <c r="N32" s="5">
        <v>471</v>
      </c>
    </row>
    <row r="33" spans="1:14" x14ac:dyDescent="0.15">
      <c r="A33" s="5" t="s">
        <v>68</v>
      </c>
      <c r="B33" s="33">
        <f>'TOTAL SCH per FTE'!B33</f>
        <v>4.5</v>
      </c>
      <c r="C33" s="22">
        <f t="shared" si="1"/>
        <v>1107</v>
      </c>
      <c r="D33" s="33">
        <f t="shared" si="2"/>
        <v>246</v>
      </c>
      <c r="F33" s="33">
        <f>'TOTAL SCH per FTE'!F33</f>
        <v>4</v>
      </c>
      <c r="G33" s="22">
        <f t="shared" si="3"/>
        <v>1152</v>
      </c>
      <c r="H33" s="33">
        <f t="shared" si="0"/>
        <v>288</v>
      </c>
      <c r="J33" s="5" t="s">
        <v>121</v>
      </c>
      <c r="K33" s="5">
        <v>1107</v>
      </c>
      <c r="L33" s="49"/>
      <c r="M33" s="5" t="s">
        <v>121</v>
      </c>
      <c r="N33" s="5">
        <v>1152</v>
      </c>
    </row>
    <row r="34" spans="1:14" x14ac:dyDescent="0.15">
      <c r="A34" s="5" t="s">
        <v>27</v>
      </c>
      <c r="B34" s="33">
        <f>'TOTAL SCH per FTE'!B34</f>
        <v>14.75</v>
      </c>
      <c r="C34" s="22">
        <f t="shared" si="1"/>
        <v>5135</v>
      </c>
      <c r="D34" s="33">
        <f t="shared" si="2"/>
        <v>348.13559322033899</v>
      </c>
      <c r="F34" s="33">
        <f>'TOTAL SCH per FTE'!F34</f>
        <v>16</v>
      </c>
      <c r="G34" s="22">
        <f t="shared" si="3"/>
        <v>4823</v>
      </c>
      <c r="H34" s="33">
        <f t="shared" si="0"/>
        <v>301.4375</v>
      </c>
      <c r="J34" s="5" t="s">
        <v>122</v>
      </c>
      <c r="K34" s="5">
        <v>5135</v>
      </c>
      <c r="L34" s="49"/>
      <c r="M34" s="5" t="s">
        <v>122</v>
      </c>
      <c r="N34" s="5">
        <v>4823</v>
      </c>
    </row>
    <row r="35" spans="1:14" x14ac:dyDescent="0.15">
      <c r="A35" s="5" t="s">
        <v>83</v>
      </c>
      <c r="B35" s="33">
        <f>'TOTAL SCH per FTE'!B35</f>
        <v>46.49</v>
      </c>
      <c r="C35" s="22">
        <f t="shared" si="1"/>
        <v>10263</v>
      </c>
      <c r="D35" s="33">
        <f t="shared" si="2"/>
        <v>220.7571520757152</v>
      </c>
      <c r="F35" s="33">
        <f>'TOTAL SCH per FTE'!F35</f>
        <v>44.25</v>
      </c>
      <c r="G35" s="22">
        <f t="shared" si="3"/>
        <v>9570</v>
      </c>
      <c r="H35" s="33">
        <f t="shared" si="0"/>
        <v>216.27118644067798</v>
      </c>
      <c r="J35" s="5" t="s">
        <v>123</v>
      </c>
      <c r="K35" s="5">
        <v>10263</v>
      </c>
      <c r="L35" s="49"/>
      <c r="M35" s="5" t="s">
        <v>123</v>
      </c>
      <c r="N35" s="5">
        <v>9570</v>
      </c>
    </row>
    <row r="36" spans="1:14" x14ac:dyDescent="0.15">
      <c r="A36" s="14" t="s">
        <v>56</v>
      </c>
      <c r="B36" s="38">
        <f>'TOTAL SCH per FTE'!B36</f>
        <v>518.40763333333325</v>
      </c>
      <c r="C36" s="25">
        <f>SUM(C12:C35)</f>
        <v>138700</v>
      </c>
      <c r="D36" s="38">
        <f t="shared" si="2"/>
        <v>267.55007272590962</v>
      </c>
      <c r="E36" s="38"/>
      <c r="F36" s="38">
        <f>'TOTAL SCH per FTE'!F36</f>
        <v>523.71693333333337</v>
      </c>
      <c r="G36" s="25">
        <f>SUM(G12:G35)</f>
        <v>125290</v>
      </c>
      <c r="H36" s="38">
        <f t="shared" si="0"/>
        <v>239.23228756908628</v>
      </c>
      <c r="L36" s="49"/>
      <c r="M36" s="5" t="s">
        <v>119</v>
      </c>
      <c r="N36" s="5">
        <v>138</v>
      </c>
    </row>
    <row r="37" spans="1:14" x14ac:dyDescent="0.15">
      <c r="A37" s="5" t="s">
        <v>57</v>
      </c>
      <c r="B37" s="33">
        <f>'TOTAL SCH per FTE'!B37</f>
        <v>2.75</v>
      </c>
      <c r="C37" s="22">
        <f>K37</f>
        <v>492</v>
      </c>
      <c r="D37" s="33">
        <f t="shared" si="2"/>
        <v>178.90909090909091</v>
      </c>
      <c r="F37" s="39">
        <f>'TOTAL SCH per FTE'!F37</f>
        <v>2.5</v>
      </c>
      <c r="G37" s="22">
        <f>N36+N37</f>
        <v>1110</v>
      </c>
      <c r="H37" s="33">
        <f t="shared" si="0"/>
        <v>444</v>
      </c>
      <c r="J37" s="5" t="s">
        <v>4</v>
      </c>
      <c r="K37" s="5">
        <v>492</v>
      </c>
      <c r="L37" s="49"/>
      <c r="M37" s="5" t="s">
        <v>4</v>
      </c>
      <c r="N37" s="5">
        <v>972</v>
      </c>
    </row>
    <row r="38" spans="1:14" x14ac:dyDescent="0.15">
      <c r="A38" s="13" t="s">
        <v>58</v>
      </c>
      <c r="B38" s="40">
        <f>'TOTAL SCH per FTE'!B38</f>
        <v>521.15763333333325</v>
      </c>
      <c r="C38" s="26">
        <f>C36+C37</f>
        <v>139192</v>
      </c>
      <c r="D38" s="40">
        <f t="shared" si="2"/>
        <v>267.08233957876729</v>
      </c>
      <c r="E38" s="40"/>
      <c r="F38" s="40">
        <f>'TOTAL SCH per FTE'!F38</f>
        <v>526.21693333333337</v>
      </c>
      <c r="G38" s="26">
        <f>G36+G37</f>
        <v>126400</v>
      </c>
      <c r="H38" s="40">
        <f t="shared" si="0"/>
        <v>240.20511692642856</v>
      </c>
      <c r="I38" s="19"/>
      <c r="J38" s="5" t="s">
        <v>163</v>
      </c>
      <c r="K38" s="5">
        <v>139192</v>
      </c>
      <c r="L38" s="49"/>
      <c r="M38" s="5" t="s">
        <v>4</v>
      </c>
      <c r="N38" s="5">
        <v>126400</v>
      </c>
    </row>
    <row r="39" spans="1:14" x14ac:dyDescent="0.15">
      <c r="G39" s="22" t="s">
        <v>28</v>
      </c>
      <c r="L39" s="49"/>
    </row>
    <row r="40" spans="1:14" x14ac:dyDescent="0.15">
      <c r="L40" s="49"/>
    </row>
    <row r="41" spans="1:14" x14ac:dyDescent="0.15">
      <c r="A41" s="13" t="s">
        <v>49</v>
      </c>
      <c r="B41" s="40">
        <f>'TOTAL SCH per FTE'!B41</f>
        <v>19.4025</v>
      </c>
      <c r="C41" s="26">
        <f>K41</f>
        <v>6576</v>
      </c>
      <c r="D41" s="40">
        <f t="shared" si="2"/>
        <v>338.9253962118284</v>
      </c>
      <c r="E41" s="40"/>
      <c r="F41" s="40">
        <f>'TOTAL SCH per FTE'!F41</f>
        <v>20.369999999999997</v>
      </c>
      <c r="G41" s="26">
        <f t="shared" ref="G41" si="4">N41</f>
        <v>6810</v>
      </c>
      <c r="H41" s="40">
        <f t="shared" si="0"/>
        <v>334.31516936671579</v>
      </c>
      <c r="J41" s="5" t="s">
        <v>49</v>
      </c>
      <c r="K41" s="5">
        <v>6576</v>
      </c>
      <c r="L41" s="49"/>
      <c r="M41" s="5" t="s">
        <v>49</v>
      </c>
      <c r="N41" s="5">
        <v>6810</v>
      </c>
    </row>
    <row r="42" spans="1:14" x14ac:dyDescent="0.15">
      <c r="L42" s="49"/>
      <c r="M42" s="5" t="s">
        <v>49</v>
      </c>
      <c r="N42" s="5">
        <v>6810</v>
      </c>
    </row>
    <row r="43" spans="1:14" ht="12" customHeight="1" x14ac:dyDescent="0.15">
      <c r="L43" s="49"/>
    </row>
    <row r="44" spans="1:14" x14ac:dyDescent="0.15">
      <c r="A44" s="16" t="s">
        <v>65</v>
      </c>
      <c r="E44" s="36"/>
      <c r="G44" s="22" t="s">
        <v>28</v>
      </c>
      <c r="J44" s="5" t="s">
        <v>65</v>
      </c>
      <c r="L44" s="49"/>
    </row>
    <row r="45" spans="1:14" x14ac:dyDescent="0.15">
      <c r="A45" s="5" t="s">
        <v>80</v>
      </c>
      <c r="B45" s="33">
        <f>'TOTAL SCH per FTE'!B45</f>
        <v>1.3</v>
      </c>
      <c r="C45" s="22">
        <f>K45</f>
        <v>225</v>
      </c>
      <c r="D45" s="33">
        <f t="shared" si="2"/>
        <v>173.07692307692307</v>
      </c>
      <c r="F45" s="33">
        <f>'TOTAL SCH per FTE'!F45</f>
        <v>0.75</v>
      </c>
      <c r="G45" s="22">
        <f t="shared" ref="G45:G50" si="5">N45</f>
        <v>276</v>
      </c>
      <c r="H45" s="33">
        <f t="shared" si="0"/>
        <v>368</v>
      </c>
      <c r="J45" s="5" t="s">
        <v>124</v>
      </c>
      <c r="K45" s="5">
        <v>225</v>
      </c>
      <c r="L45" s="49"/>
      <c r="M45" s="5" t="s">
        <v>124</v>
      </c>
      <c r="N45" s="5">
        <v>276</v>
      </c>
    </row>
    <row r="46" spans="1:14" x14ac:dyDescent="0.15">
      <c r="A46" s="5" t="s">
        <v>50</v>
      </c>
      <c r="B46" s="33">
        <f>'TOTAL SCH per FTE'!B46</f>
        <v>11.616666666666667</v>
      </c>
      <c r="C46" s="22">
        <f t="shared" ref="C46:C50" si="6">K46</f>
        <v>2562</v>
      </c>
      <c r="D46" s="33">
        <f t="shared" si="2"/>
        <v>220.54519368723098</v>
      </c>
      <c r="F46" s="33">
        <f>'TOTAL SCH per FTE'!F46</f>
        <v>11.33</v>
      </c>
      <c r="G46" s="22">
        <f t="shared" si="5"/>
        <v>2280</v>
      </c>
      <c r="H46" s="33">
        <f t="shared" si="0"/>
        <v>201.23565754633717</v>
      </c>
      <c r="J46" s="5" t="s">
        <v>125</v>
      </c>
      <c r="K46" s="5">
        <v>2562</v>
      </c>
      <c r="L46" s="49"/>
      <c r="M46" s="5" t="s">
        <v>125</v>
      </c>
      <c r="N46" s="5">
        <v>2280</v>
      </c>
    </row>
    <row r="47" spans="1:14" x14ac:dyDescent="0.15">
      <c r="A47" s="5" t="s">
        <v>79</v>
      </c>
      <c r="B47" s="33">
        <f>'TOTAL SCH per FTE'!B47</f>
        <v>20.936666666666667</v>
      </c>
      <c r="C47" s="22">
        <f t="shared" si="6"/>
        <v>4829</v>
      </c>
      <c r="D47" s="33">
        <f t="shared" si="2"/>
        <v>230.6479859894921</v>
      </c>
      <c r="F47" s="33">
        <f>'TOTAL SCH per FTE'!F47</f>
        <v>20.77</v>
      </c>
      <c r="G47" s="22">
        <f t="shared" si="5"/>
        <v>5578</v>
      </c>
      <c r="H47" s="33">
        <f t="shared" si="0"/>
        <v>268.56042368801155</v>
      </c>
      <c r="J47" s="5" t="s">
        <v>126</v>
      </c>
      <c r="K47" s="5">
        <v>4829</v>
      </c>
      <c r="L47" s="49"/>
      <c r="M47" s="5" t="s">
        <v>126</v>
      </c>
      <c r="N47" s="5">
        <v>5578</v>
      </c>
    </row>
    <row r="48" spans="1:14" x14ac:dyDescent="0.15">
      <c r="A48" s="5" t="s">
        <v>51</v>
      </c>
      <c r="B48" s="33">
        <f>'TOTAL SCH per FTE'!B48</f>
        <v>16.59</v>
      </c>
      <c r="C48" s="22">
        <f t="shared" si="6"/>
        <v>5717</v>
      </c>
      <c r="D48" s="33">
        <f t="shared" si="2"/>
        <v>344.60518384569019</v>
      </c>
      <c r="F48" s="33">
        <f>'TOTAL SCH per FTE'!F48</f>
        <v>17.130000000000003</v>
      </c>
      <c r="G48" s="22">
        <f t="shared" si="5"/>
        <v>6241</v>
      </c>
      <c r="H48" s="33">
        <f t="shared" si="0"/>
        <v>364.33158201984816</v>
      </c>
      <c r="J48" s="5" t="s">
        <v>127</v>
      </c>
      <c r="K48" s="5">
        <v>5717</v>
      </c>
      <c r="L48" s="49"/>
      <c r="M48" s="5" t="s">
        <v>127</v>
      </c>
      <c r="N48" s="5">
        <v>6241</v>
      </c>
    </row>
    <row r="49" spans="1:14" x14ac:dyDescent="0.15">
      <c r="A49" s="5" t="s">
        <v>82</v>
      </c>
      <c r="B49" s="33">
        <f>'TOTAL SCH per FTE'!B49</f>
        <v>15.617633333333332</v>
      </c>
      <c r="C49" s="22">
        <f t="shared" si="6"/>
        <v>4045</v>
      </c>
      <c r="D49" s="33">
        <f t="shared" si="2"/>
        <v>259.00211086186772</v>
      </c>
      <c r="F49" s="33">
        <f>'TOTAL SCH per FTE'!F49</f>
        <v>16.376666666666669</v>
      </c>
      <c r="G49" s="22">
        <f t="shared" si="5"/>
        <v>4398</v>
      </c>
      <c r="H49" s="33">
        <f t="shared" si="0"/>
        <v>268.55281905149599</v>
      </c>
      <c r="J49" s="5" t="s">
        <v>128</v>
      </c>
      <c r="K49" s="5">
        <v>4045</v>
      </c>
      <c r="L49" s="49"/>
      <c r="M49" s="5" t="s">
        <v>128</v>
      </c>
      <c r="N49" s="5">
        <v>4398</v>
      </c>
    </row>
    <row r="50" spans="1:14" x14ac:dyDescent="0.15">
      <c r="A50" s="5" t="s">
        <v>52</v>
      </c>
      <c r="B50" s="33">
        <f>'TOTAL SCH per FTE'!B50</f>
        <v>12.57</v>
      </c>
      <c r="C50" s="22">
        <f t="shared" si="6"/>
        <v>2500</v>
      </c>
      <c r="D50" s="33">
        <f t="shared" si="2"/>
        <v>198.88623707239458</v>
      </c>
      <c r="F50" s="33">
        <f>'TOTAL SCH per FTE'!F50</f>
        <v>12.443333333333333</v>
      </c>
      <c r="G50" s="22">
        <f t="shared" si="5"/>
        <v>2867</v>
      </c>
      <c r="H50" s="33">
        <f t="shared" si="0"/>
        <v>230.40450040182159</v>
      </c>
      <c r="J50" s="5" t="s">
        <v>129</v>
      </c>
      <c r="K50" s="5">
        <v>2500</v>
      </c>
      <c r="L50" s="49"/>
      <c r="M50" s="5" t="s">
        <v>129</v>
      </c>
      <c r="N50" s="5">
        <v>2867</v>
      </c>
    </row>
    <row r="51" spans="1:14" x14ac:dyDescent="0.15">
      <c r="A51" s="13" t="s">
        <v>64</v>
      </c>
      <c r="B51" s="40">
        <f>'TOTAL SCH per FTE'!B51</f>
        <v>78.630966666666666</v>
      </c>
      <c r="C51" s="26">
        <f>SUM(C45:C50)</f>
        <v>19878</v>
      </c>
      <c r="D51" s="40">
        <f t="shared" si="2"/>
        <v>252.80116527458011</v>
      </c>
      <c r="E51" s="40"/>
      <c r="F51" s="40">
        <f>'TOTAL SCH per FTE'!F51</f>
        <v>78.8</v>
      </c>
      <c r="G51" s="26">
        <f>SUM(G45:G50)</f>
        <v>21640</v>
      </c>
      <c r="H51" s="40">
        <f t="shared" si="0"/>
        <v>274.61928934010155</v>
      </c>
      <c r="J51" s="5" t="s">
        <v>165</v>
      </c>
      <c r="K51" s="5">
        <v>19878</v>
      </c>
      <c r="L51" s="49"/>
      <c r="M51" s="5" t="s">
        <v>65</v>
      </c>
      <c r="N51" s="5">
        <v>21640</v>
      </c>
    </row>
    <row r="52" spans="1:14" x14ac:dyDescent="0.15">
      <c r="L52" s="49"/>
    </row>
    <row r="53" spans="1:14" x14ac:dyDescent="0.15">
      <c r="L53" s="49"/>
    </row>
    <row r="54" spans="1:14" x14ac:dyDescent="0.15">
      <c r="A54" s="16" t="s">
        <v>29</v>
      </c>
      <c r="E54" s="36"/>
      <c r="J54" s="5" t="s">
        <v>130</v>
      </c>
      <c r="L54" s="49"/>
    </row>
    <row r="55" spans="1:14" x14ac:dyDescent="0.15">
      <c r="A55" s="5" t="s">
        <v>30</v>
      </c>
      <c r="B55" s="33">
        <f>'TOTAL SCH per FTE'!B55</f>
        <v>15.77</v>
      </c>
      <c r="C55" s="22">
        <f t="shared" ref="C55:C59" si="7">K55</f>
        <v>5190</v>
      </c>
      <c r="D55" s="33">
        <f t="shared" si="2"/>
        <v>329.10589727330375</v>
      </c>
      <c r="F55" s="33">
        <f>'TOTAL SCH per FTE'!F55</f>
        <v>16.29</v>
      </c>
      <c r="G55" s="22">
        <f t="shared" ref="G55:G59" si="8">N55</f>
        <v>5397</v>
      </c>
      <c r="H55" s="33">
        <f t="shared" si="0"/>
        <v>331.30755064456724</v>
      </c>
      <c r="J55" s="5" t="s">
        <v>131</v>
      </c>
      <c r="K55" s="5">
        <v>5190</v>
      </c>
      <c r="L55" s="49"/>
      <c r="M55" s="5" t="s">
        <v>131</v>
      </c>
      <c r="N55" s="5">
        <v>5397</v>
      </c>
    </row>
    <row r="56" spans="1:14" x14ac:dyDescent="0.15">
      <c r="A56" s="5" t="s">
        <v>32</v>
      </c>
      <c r="B56" s="33">
        <f>'TOTAL SCH per FTE'!B56</f>
        <v>20.974999999999998</v>
      </c>
      <c r="C56" s="22">
        <f t="shared" si="7"/>
        <v>9438</v>
      </c>
      <c r="D56" s="33">
        <f t="shared" si="2"/>
        <v>449.96424314660317</v>
      </c>
      <c r="F56" s="33">
        <f>'TOTAL SCH per FTE'!F56</f>
        <v>22.25</v>
      </c>
      <c r="G56" s="22">
        <f t="shared" si="8"/>
        <v>9432</v>
      </c>
      <c r="H56" s="33">
        <f t="shared" si="0"/>
        <v>423.91011235955057</v>
      </c>
      <c r="J56" s="5" t="s">
        <v>132</v>
      </c>
      <c r="K56" s="5">
        <v>9438</v>
      </c>
      <c r="L56" s="49"/>
      <c r="M56" s="5" t="s">
        <v>132</v>
      </c>
      <c r="N56" s="5">
        <v>9432</v>
      </c>
    </row>
    <row r="57" spans="1:14" x14ac:dyDescent="0.15">
      <c r="A57" s="5" t="s">
        <v>31</v>
      </c>
      <c r="B57" s="33">
        <f>'TOTAL SCH per FTE'!B57</f>
        <v>16.329999999999998</v>
      </c>
      <c r="C57" s="22">
        <f t="shared" si="7"/>
        <v>6711</v>
      </c>
      <c r="D57" s="33">
        <f t="shared" si="2"/>
        <v>410.96142069810168</v>
      </c>
      <c r="F57" s="33">
        <f>'TOTAL SCH per FTE'!F57</f>
        <v>16.5</v>
      </c>
      <c r="G57" s="22">
        <f t="shared" si="8"/>
        <v>6651</v>
      </c>
      <c r="H57" s="33">
        <f t="shared" si="0"/>
        <v>403.09090909090907</v>
      </c>
      <c r="J57" s="5" t="s">
        <v>134</v>
      </c>
      <c r="K57" s="5">
        <v>6711</v>
      </c>
      <c r="L57" s="49"/>
      <c r="M57" s="5" t="s">
        <v>134</v>
      </c>
      <c r="N57" s="5">
        <v>6651</v>
      </c>
    </row>
    <row r="58" spans="1:14" x14ac:dyDescent="0.15">
      <c r="A58" s="5" t="s">
        <v>77</v>
      </c>
      <c r="B58" s="33">
        <f>'TOTAL SCH per FTE'!B58</f>
        <v>5.7</v>
      </c>
      <c r="C58" s="22">
        <f t="shared" si="7"/>
        <v>2121</v>
      </c>
      <c r="D58" s="33">
        <f t="shared" si="2"/>
        <v>372.10526315789474</v>
      </c>
      <c r="F58" s="33">
        <f>'TOTAL SCH per FTE'!F58</f>
        <v>5.75</v>
      </c>
      <c r="G58" s="22">
        <f t="shared" si="8"/>
        <v>1788</v>
      </c>
      <c r="H58" s="33">
        <f t="shared" si="0"/>
        <v>310.95652173913044</v>
      </c>
      <c r="J58" s="5" t="s">
        <v>133</v>
      </c>
      <c r="K58" s="5">
        <v>2121</v>
      </c>
      <c r="L58" s="49"/>
      <c r="M58" s="5" t="s">
        <v>133</v>
      </c>
      <c r="N58" s="5">
        <v>1788</v>
      </c>
    </row>
    <row r="59" spans="1:14" x14ac:dyDescent="0.15">
      <c r="A59" s="5" t="s">
        <v>85</v>
      </c>
      <c r="B59" s="33">
        <f>'TOTAL SCH per FTE'!B59</f>
        <v>1</v>
      </c>
      <c r="C59" s="22">
        <f t="shared" si="7"/>
        <v>0</v>
      </c>
      <c r="D59" s="33">
        <f t="shared" si="2"/>
        <v>0</v>
      </c>
      <c r="F59" s="33">
        <f>'TOTAL SCH per FTE'!F59</f>
        <v>0.5</v>
      </c>
      <c r="G59" s="22">
        <f t="shared" si="8"/>
        <v>0</v>
      </c>
      <c r="H59" s="33">
        <f t="shared" si="0"/>
        <v>0</v>
      </c>
      <c r="J59" s="5" t="s">
        <v>85</v>
      </c>
      <c r="K59" s="5">
        <v>0</v>
      </c>
      <c r="L59" s="49"/>
      <c r="M59" s="5" t="s">
        <v>85</v>
      </c>
      <c r="N59" s="5">
        <v>0</v>
      </c>
    </row>
    <row r="60" spans="1:14" x14ac:dyDescent="0.15">
      <c r="A60" s="13" t="s">
        <v>60</v>
      </c>
      <c r="B60" s="40">
        <f>'TOTAL SCH per FTE'!B60</f>
        <v>59.774999999999999</v>
      </c>
      <c r="C60" s="26">
        <f>SUM(C55:C59)</f>
        <v>23460</v>
      </c>
      <c r="D60" s="40">
        <f t="shared" si="2"/>
        <v>392.47176913425346</v>
      </c>
      <c r="E60" s="40"/>
      <c r="F60" s="40">
        <f>'TOTAL SCH per FTE'!F60</f>
        <v>61.29</v>
      </c>
      <c r="G60" s="26">
        <f>SUM(G55:G59)</f>
        <v>23268</v>
      </c>
      <c r="H60" s="40">
        <f t="shared" si="0"/>
        <v>379.63778756730301</v>
      </c>
      <c r="J60" s="5" t="s">
        <v>166</v>
      </c>
      <c r="K60" s="5">
        <v>23460</v>
      </c>
      <c r="L60" s="49"/>
      <c r="M60" s="5" t="s">
        <v>130</v>
      </c>
      <c r="N60" s="5">
        <v>23268</v>
      </c>
    </row>
    <row r="61" spans="1:14" x14ac:dyDescent="0.15">
      <c r="L61" s="49"/>
    </row>
    <row r="62" spans="1:14" x14ac:dyDescent="0.15">
      <c r="L62" s="49"/>
    </row>
    <row r="63" spans="1:14" x14ac:dyDescent="0.15">
      <c r="A63" s="16" t="s">
        <v>33</v>
      </c>
      <c r="E63" s="36"/>
      <c r="J63" s="5" t="s">
        <v>33</v>
      </c>
      <c r="L63" s="49"/>
    </row>
    <row r="64" spans="1:14" x14ac:dyDescent="0.15">
      <c r="A64" s="5" t="s">
        <v>59</v>
      </c>
      <c r="B64" s="33">
        <f>'TOTAL SCH per FTE'!B64</f>
        <v>18.465</v>
      </c>
      <c r="C64" s="22">
        <f t="shared" ref="C64:C66" si="9">K64</f>
        <v>255</v>
      </c>
      <c r="D64" s="33">
        <f t="shared" si="2"/>
        <v>13.809910641754671</v>
      </c>
      <c r="F64" s="33">
        <f>'TOTAL SCH per FTE'!F64</f>
        <v>19.324444444444442</v>
      </c>
      <c r="G64" s="22">
        <f t="shared" ref="G64:G66" si="10">N64</f>
        <v>249</v>
      </c>
      <c r="H64" s="33">
        <f t="shared" si="0"/>
        <v>12.885234590616378</v>
      </c>
      <c r="J64" s="5" t="s">
        <v>135</v>
      </c>
      <c r="K64" s="5">
        <v>255</v>
      </c>
      <c r="L64" s="49"/>
      <c r="M64" s="5" t="s">
        <v>135</v>
      </c>
      <c r="N64" s="5">
        <v>249</v>
      </c>
    </row>
    <row r="65" spans="1:14" x14ac:dyDescent="0.15">
      <c r="A65" s="5" t="s">
        <v>34</v>
      </c>
      <c r="B65" s="33">
        <f>'TOTAL SCH per FTE'!B65</f>
        <v>50.99</v>
      </c>
      <c r="C65" s="22">
        <f t="shared" si="9"/>
        <v>8660</v>
      </c>
      <c r="D65" s="33">
        <f t="shared" si="2"/>
        <v>169.837222984899</v>
      </c>
      <c r="F65" s="33">
        <f>'TOTAL SCH per FTE'!F65</f>
        <v>53.745555555555605</v>
      </c>
      <c r="G65" s="22">
        <f t="shared" si="10"/>
        <v>7754</v>
      </c>
      <c r="H65" s="33">
        <f t="shared" si="0"/>
        <v>144.27239461660901</v>
      </c>
      <c r="J65" s="5" t="s">
        <v>136</v>
      </c>
      <c r="K65" s="5">
        <v>8660</v>
      </c>
      <c r="L65" s="49"/>
      <c r="M65" s="5" t="s">
        <v>136</v>
      </c>
      <c r="N65" s="5">
        <v>7754</v>
      </c>
    </row>
    <row r="66" spans="1:14" x14ac:dyDescent="0.15">
      <c r="A66" s="5" t="s">
        <v>88</v>
      </c>
      <c r="B66" s="33">
        <f>'TOTAL SCH per FTE'!B66</f>
        <v>26.366333333333337</v>
      </c>
      <c r="C66" s="22">
        <f t="shared" si="9"/>
        <v>9012</v>
      </c>
      <c r="D66" s="33">
        <f t="shared" si="2"/>
        <v>341.79951706089832</v>
      </c>
      <c r="F66" s="33">
        <f>'TOTAL SCH per FTE'!F66</f>
        <v>9.3333333333333321</v>
      </c>
      <c r="G66" s="22">
        <f t="shared" si="10"/>
        <v>3345</v>
      </c>
      <c r="H66" s="33">
        <f t="shared" si="0"/>
        <v>358.39285714285717</v>
      </c>
      <c r="J66" s="5" t="s">
        <v>137</v>
      </c>
      <c r="K66" s="5">
        <v>9012</v>
      </c>
      <c r="L66" s="49"/>
      <c r="M66" s="5" t="s">
        <v>137</v>
      </c>
      <c r="N66" s="5">
        <v>3345</v>
      </c>
    </row>
    <row r="67" spans="1:14" x14ac:dyDescent="0.15">
      <c r="A67" s="13" t="s">
        <v>61</v>
      </c>
      <c r="B67" s="40">
        <f>'TOTAL SCH per FTE'!B67</f>
        <v>95.821333333333342</v>
      </c>
      <c r="C67" s="26">
        <f>SUM(C64:C66)</f>
        <v>17927</v>
      </c>
      <c r="D67" s="40">
        <f t="shared" si="2"/>
        <v>187.0877744691509</v>
      </c>
      <c r="E67" s="40"/>
      <c r="F67" s="40">
        <f>'TOTAL SCH per FTE'!F67</f>
        <v>82.403333333333379</v>
      </c>
      <c r="G67" s="26">
        <f>SUM(G64:G66)</f>
        <v>11348</v>
      </c>
      <c r="H67" s="40">
        <f t="shared" si="0"/>
        <v>137.71287569273079</v>
      </c>
      <c r="J67" s="5" t="s">
        <v>167</v>
      </c>
      <c r="K67" s="5">
        <v>17927</v>
      </c>
      <c r="L67" s="49"/>
      <c r="M67" s="5" t="s">
        <v>33</v>
      </c>
      <c r="N67" s="5">
        <v>11348</v>
      </c>
    </row>
    <row r="68" spans="1:14" x14ac:dyDescent="0.15">
      <c r="L68" s="49"/>
    </row>
    <row r="69" spans="1:14" x14ac:dyDescent="0.15">
      <c r="L69" s="49"/>
    </row>
    <row r="70" spans="1:14" x14ac:dyDescent="0.15">
      <c r="A70" s="16" t="s">
        <v>35</v>
      </c>
      <c r="E70" s="36"/>
      <c r="L70" s="49"/>
    </row>
    <row r="71" spans="1:14" x14ac:dyDescent="0.15">
      <c r="A71" s="5" t="s">
        <v>94</v>
      </c>
      <c r="B71" s="33">
        <f>'TOTAL SCH per FTE'!B71</f>
        <v>2.8333333333333335</v>
      </c>
      <c r="C71" s="22">
        <f t="shared" ref="C71:C78" si="11">K71</f>
        <v>809</v>
      </c>
      <c r="D71" s="33">
        <f>IFERROR(C71/B71,"n/a")</f>
        <v>285.52941176470586</v>
      </c>
      <c r="F71" s="33">
        <f>'TOTAL SCH per FTE'!F71</f>
        <v>3</v>
      </c>
      <c r="G71" s="22">
        <f t="shared" ref="G71:G78" si="12">N71</f>
        <v>832</v>
      </c>
      <c r="H71" s="33">
        <f>IFERROR(G71/F71,"n/a")</f>
        <v>277.33333333333331</v>
      </c>
      <c r="J71" s="5" t="s">
        <v>138</v>
      </c>
      <c r="K71" s="5">
        <v>809</v>
      </c>
      <c r="L71" s="49"/>
      <c r="M71" s="5" t="s">
        <v>138</v>
      </c>
      <c r="N71" s="5">
        <v>832</v>
      </c>
    </row>
    <row r="72" spans="1:14" x14ac:dyDescent="0.15">
      <c r="A72" s="5" t="s">
        <v>36</v>
      </c>
      <c r="B72" s="33">
        <f>'TOTAL SCH per FTE'!B72</f>
        <v>7.38</v>
      </c>
      <c r="C72" s="22">
        <f t="shared" si="11"/>
        <v>1099</v>
      </c>
      <c r="D72" s="33">
        <f t="shared" si="2"/>
        <v>148.91598915989161</v>
      </c>
      <c r="F72" s="33">
        <f>'TOTAL SCH per FTE'!F72</f>
        <v>7.1966666666666663</v>
      </c>
      <c r="G72" s="22">
        <f t="shared" si="12"/>
        <v>1422</v>
      </c>
      <c r="H72" s="33">
        <f t="shared" si="0"/>
        <v>197.59147753589625</v>
      </c>
      <c r="J72" s="5" t="s">
        <v>139</v>
      </c>
      <c r="K72" s="5">
        <v>1099</v>
      </c>
      <c r="L72" s="49"/>
      <c r="M72" s="5" t="s">
        <v>139</v>
      </c>
      <c r="N72" s="5">
        <v>1422</v>
      </c>
    </row>
    <row r="73" spans="1:14" x14ac:dyDescent="0.15">
      <c r="A73" s="5" t="s">
        <v>37</v>
      </c>
      <c r="B73" s="33">
        <f>'TOTAL SCH per FTE'!B73</f>
        <v>8.4333333333333336</v>
      </c>
      <c r="C73" s="22">
        <f t="shared" si="11"/>
        <v>1284</v>
      </c>
      <c r="D73" s="33">
        <f t="shared" si="2"/>
        <v>152.25296442687747</v>
      </c>
      <c r="F73" s="33">
        <f>'TOTAL SCH per FTE'!F73</f>
        <v>9.5</v>
      </c>
      <c r="G73" s="22">
        <f t="shared" si="12"/>
        <v>1725</v>
      </c>
      <c r="H73" s="33">
        <f t="shared" si="0"/>
        <v>181.57894736842104</v>
      </c>
      <c r="J73" s="5" t="s">
        <v>140</v>
      </c>
      <c r="K73" s="5">
        <v>1284</v>
      </c>
      <c r="L73" s="49"/>
      <c r="M73" s="5" t="s">
        <v>140</v>
      </c>
      <c r="N73" s="5">
        <v>1725</v>
      </c>
    </row>
    <row r="74" spans="1:14" x14ac:dyDescent="0.15">
      <c r="A74" s="5" t="s">
        <v>40</v>
      </c>
      <c r="B74" s="33">
        <f>'TOTAL SCH per FTE'!B74</f>
        <v>14.25</v>
      </c>
      <c r="C74" s="22">
        <f t="shared" si="11"/>
        <v>3271</v>
      </c>
      <c r="D74" s="33">
        <f t="shared" si="2"/>
        <v>229.54385964912279</v>
      </c>
      <c r="F74" s="33">
        <f>'TOTAL SCH per FTE'!F74</f>
        <v>14.75</v>
      </c>
      <c r="G74" s="22">
        <f t="shared" si="12"/>
        <v>3642</v>
      </c>
      <c r="H74" s="33">
        <f t="shared" si="0"/>
        <v>246.91525423728814</v>
      </c>
      <c r="J74" s="5" t="s">
        <v>141</v>
      </c>
      <c r="K74" s="5">
        <v>3271</v>
      </c>
      <c r="L74" s="49"/>
      <c r="M74" s="5" t="s">
        <v>141</v>
      </c>
      <c r="N74" s="5">
        <v>3642</v>
      </c>
    </row>
    <row r="75" spans="1:14" x14ac:dyDescent="0.15">
      <c r="A75" s="5" t="s">
        <v>38</v>
      </c>
      <c r="B75" s="33">
        <f>'TOTAL SCH per FTE'!B75</f>
        <v>10.455633333333335</v>
      </c>
      <c r="C75" s="22">
        <f t="shared" si="11"/>
        <v>929</v>
      </c>
      <c r="D75" s="33">
        <f t="shared" si="2"/>
        <v>88.851623845518674</v>
      </c>
      <c r="F75" s="33">
        <f>'TOTAL SCH per FTE'!F75</f>
        <v>10.665000000000001</v>
      </c>
      <c r="G75" s="22">
        <f t="shared" si="12"/>
        <v>1107</v>
      </c>
      <c r="H75" s="33">
        <f t="shared" si="0"/>
        <v>103.79746835443036</v>
      </c>
      <c r="J75" s="5" t="s">
        <v>142</v>
      </c>
      <c r="K75" s="5">
        <v>929</v>
      </c>
      <c r="L75" s="49"/>
      <c r="M75" s="5" t="s">
        <v>142</v>
      </c>
      <c r="N75" s="5">
        <v>1107</v>
      </c>
    </row>
    <row r="76" spans="1:14" x14ac:dyDescent="0.15">
      <c r="A76" s="5" t="s">
        <v>78</v>
      </c>
      <c r="B76" s="33">
        <f>'TOTAL SCH per FTE'!B76</f>
        <v>10.08</v>
      </c>
      <c r="C76" s="22">
        <f t="shared" si="11"/>
        <v>4413</v>
      </c>
      <c r="D76" s="33">
        <f t="shared" si="2"/>
        <v>437.79761904761904</v>
      </c>
      <c r="F76" s="33">
        <f>'TOTAL SCH per FTE'!F76</f>
        <v>10.345600000000001</v>
      </c>
      <c r="G76" s="22">
        <f t="shared" si="12"/>
        <v>4448</v>
      </c>
      <c r="H76" s="33">
        <f t="shared" si="0"/>
        <v>429.94123105474785</v>
      </c>
      <c r="J76" s="5" t="s">
        <v>143</v>
      </c>
      <c r="K76" s="5">
        <v>4413</v>
      </c>
      <c r="L76" s="49"/>
      <c r="M76" s="5" t="s">
        <v>143</v>
      </c>
      <c r="N76" s="5">
        <v>4448</v>
      </c>
    </row>
    <row r="77" spans="1:14" x14ac:dyDescent="0.15">
      <c r="A77" s="5" t="s">
        <v>39</v>
      </c>
      <c r="B77" s="33">
        <f>'TOTAL SCH per FTE'!B77</f>
        <v>9.17</v>
      </c>
      <c r="C77" s="22">
        <f t="shared" si="11"/>
        <v>1678</v>
      </c>
      <c r="D77" s="33">
        <f t="shared" si="2"/>
        <v>182.98800436205016</v>
      </c>
      <c r="F77" s="33">
        <f>'TOTAL SCH per FTE'!F77</f>
        <v>8.57</v>
      </c>
      <c r="G77" s="22">
        <f t="shared" si="12"/>
        <v>1901</v>
      </c>
      <c r="H77" s="33">
        <f t="shared" si="0"/>
        <v>221.82030338389731</v>
      </c>
      <c r="J77" s="5" t="s">
        <v>144</v>
      </c>
      <c r="K77" s="5">
        <v>1678</v>
      </c>
      <c r="L77" s="49"/>
      <c r="M77" s="5" t="s">
        <v>144</v>
      </c>
      <c r="N77" s="5">
        <v>1901</v>
      </c>
    </row>
    <row r="78" spans="1:14" x14ac:dyDescent="0.15">
      <c r="A78" s="5" t="s">
        <v>86</v>
      </c>
      <c r="B78" s="33">
        <f>'TOTAL SCH per FTE'!B78</f>
        <v>1.1666666666666665</v>
      </c>
      <c r="C78" s="22">
        <f t="shared" si="11"/>
        <v>0</v>
      </c>
      <c r="D78" s="33">
        <f t="shared" si="2"/>
        <v>0</v>
      </c>
      <c r="F78" s="33">
        <f>'TOTAL SCH per FTE'!F78</f>
        <v>0.66666666666666663</v>
      </c>
      <c r="G78" s="22">
        <f t="shared" si="12"/>
        <v>0</v>
      </c>
      <c r="H78" s="33">
        <f t="shared" ref="H78:H108" si="13">IFERROR(G78/F78,"n/a")</f>
        <v>0</v>
      </c>
      <c r="J78" s="5" t="s">
        <v>145</v>
      </c>
      <c r="K78" s="5">
        <v>0</v>
      </c>
      <c r="L78" s="49"/>
      <c r="M78" s="5" t="s">
        <v>145</v>
      </c>
      <c r="N78" s="5">
        <v>0</v>
      </c>
    </row>
    <row r="79" spans="1:14" x14ac:dyDescent="0.15">
      <c r="A79" s="13" t="s">
        <v>62</v>
      </c>
      <c r="B79" s="40">
        <f>'TOTAL SCH per FTE'!B79</f>
        <v>63.768966666666664</v>
      </c>
      <c r="C79" s="26">
        <f>SUM(C71:C78)</f>
        <v>13483</v>
      </c>
      <c r="D79" s="40">
        <f t="shared" ref="D79:D108" si="14">IFERROR(C79/B79,"n/a")</f>
        <v>211.4351338085558</v>
      </c>
      <c r="E79" s="40"/>
      <c r="F79" s="40">
        <f>'TOTAL SCH per FTE'!F79</f>
        <v>64.693933333333334</v>
      </c>
      <c r="G79" s="26">
        <f>SUM(G71:G78)</f>
        <v>15077</v>
      </c>
      <c r="H79" s="40">
        <f t="shared" si="13"/>
        <v>233.0512186098851</v>
      </c>
      <c r="J79" s="5" t="s">
        <v>168</v>
      </c>
      <c r="K79" s="5">
        <v>13483</v>
      </c>
      <c r="L79" s="49"/>
      <c r="M79" s="5" t="s">
        <v>35</v>
      </c>
      <c r="N79" s="5">
        <v>15077</v>
      </c>
    </row>
    <row r="80" spans="1:14" x14ac:dyDescent="0.15">
      <c r="F80" s="33" t="s">
        <v>28</v>
      </c>
      <c r="L80" s="49"/>
    </row>
    <row r="81" spans="1:14" x14ac:dyDescent="0.15">
      <c r="L81" s="49"/>
      <c r="M81" s="5" t="s">
        <v>169</v>
      </c>
      <c r="N81" s="5">
        <v>6995</v>
      </c>
    </row>
    <row r="82" spans="1:14" x14ac:dyDescent="0.15">
      <c r="A82" s="13" t="s">
        <v>75</v>
      </c>
      <c r="B82" s="40">
        <f>'TOTAL SCH per FTE'!B82</f>
        <v>27.333333333333332</v>
      </c>
      <c r="C82" s="26">
        <f>K82</f>
        <v>5846</v>
      </c>
      <c r="D82" s="40">
        <f t="shared" si="14"/>
        <v>213.8780487804878</v>
      </c>
      <c r="E82" s="40"/>
      <c r="F82" s="40">
        <f>'TOTAL SCH per FTE'!F82</f>
        <v>30.529166666666665</v>
      </c>
      <c r="G82" s="26">
        <f t="shared" ref="G82" si="15">N82</f>
        <v>6995</v>
      </c>
      <c r="H82" s="40">
        <f t="shared" si="13"/>
        <v>229.12515354169511</v>
      </c>
      <c r="J82" s="5" t="s">
        <v>170</v>
      </c>
      <c r="K82" s="5">
        <v>5846</v>
      </c>
      <c r="L82" s="49"/>
      <c r="M82" s="5" t="s">
        <v>169</v>
      </c>
      <c r="N82" s="5">
        <v>6995</v>
      </c>
    </row>
    <row r="83" spans="1:14" x14ac:dyDescent="0.15">
      <c r="A83" s="17"/>
      <c r="B83" s="41"/>
      <c r="C83" s="27"/>
      <c r="D83" s="41"/>
      <c r="E83" s="41"/>
      <c r="F83" s="41"/>
      <c r="G83" s="27"/>
      <c r="H83" s="41" t="str">
        <f t="shared" si="13"/>
        <v>n/a</v>
      </c>
      <c r="L83" s="49"/>
    </row>
    <row r="84" spans="1:14" x14ac:dyDescent="0.15">
      <c r="L84" s="49"/>
      <c r="M84" s="5" t="s">
        <v>41</v>
      </c>
      <c r="N84" s="5">
        <v>0</v>
      </c>
    </row>
    <row r="85" spans="1:14" x14ac:dyDescent="0.15">
      <c r="A85" s="13" t="s">
        <v>41</v>
      </c>
      <c r="B85" s="40">
        <f>'TOTAL SCH per FTE'!B85</f>
        <v>35.990833333333335</v>
      </c>
      <c r="C85" s="26">
        <f>K85</f>
        <v>0</v>
      </c>
      <c r="D85" s="40">
        <f t="shared" si="14"/>
        <v>0</v>
      </c>
      <c r="E85" s="40"/>
      <c r="F85" s="40">
        <f>'TOTAL SCH per FTE'!F85</f>
        <v>36.245000000000005</v>
      </c>
      <c r="G85" s="26">
        <f t="shared" ref="G85" si="16">N85</f>
        <v>0</v>
      </c>
      <c r="H85" s="40">
        <f t="shared" si="13"/>
        <v>0</v>
      </c>
      <c r="J85" s="5" t="s">
        <v>171</v>
      </c>
      <c r="K85" s="5">
        <v>0</v>
      </c>
      <c r="L85" s="49"/>
      <c r="M85" s="5" t="s">
        <v>41</v>
      </c>
      <c r="N85" s="5">
        <v>0</v>
      </c>
    </row>
    <row r="86" spans="1:14" x14ac:dyDescent="0.15">
      <c r="L86" s="49"/>
    </row>
    <row r="87" spans="1:14" x14ac:dyDescent="0.15">
      <c r="L87" s="49"/>
    </row>
    <row r="88" spans="1:14" x14ac:dyDescent="0.15">
      <c r="A88" s="16" t="s">
        <v>42</v>
      </c>
      <c r="E88" s="36"/>
      <c r="L88" s="49"/>
    </row>
    <row r="89" spans="1:14" x14ac:dyDescent="0.15">
      <c r="A89" s="5" t="s">
        <v>44</v>
      </c>
      <c r="B89" s="33">
        <f>'TOTAL SCH per FTE'!B89</f>
        <v>5.35</v>
      </c>
      <c r="C89" s="22">
        <f t="shared" ref="C89:C94" si="17">K89</f>
        <v>382</v>
      </c>
      <c r="D89" s="33">
        <f t="shared" si="14"/>
        <v>71.401869158878512</v>
      </c>
      <c r="F89" s="33">
        <f>'TOTAL SCH per FTE'!F89</f>
        <v>5.54</v>
      </c>
      <c r="G89" s="22">
        <f t="shared" ref="G89:G94" si="18">N89</f>
        <v>740</v>
      </c>
      <c r="H89" s="33">
        <f t="shared" si="13"/>
        <v>133.5740072202166</v>
      </c>
      <c r="J89" s="5" t="s">
        <v>146</v>
      </c>
      <c r="K89" s="5">
        <v>382</v>
      </c>
      <c r="L89" s="49"/>
      <c r="M89" s="5" t="s">
        <v>146</v>
      </c>
      <c r="N89" s="5">
        <v>740</v>
      </c>
    </row>
    <row r="90" spans="1:14" x14ac:dyDescent="0.15">
      <c r="A90" s="5" t="s">
        <v>45</v>
      </c>
      <c r="B90" s="33">
        <f>'TOTAL SCH per FTE'!B90</f>
        <v>4.0999999999999996</v>
      </c>
      <c r="C90" s="22">
        <f t="shared" si="17"/>
        <v>550</v>
      </c>
      <c r="D90" s="33">
        <f t="shared" si="14"/>
        <v>134.14634146341464</v>
      </c>
      <c r="F90" s="33">
        <f>'TOTAL SCH per FTE'!F90</f>
        <v>4</v>
      </c>
      <c r="G90" s="22">
        <f t="shared" si="18"/>
        <v>729</v>
      </c>
      <c r="H90" s="33">
        <f t="shared" si="13"/>
        <v>182.25</v>
      </c>
      <c r="J90" s="5" t="s">
        <v>149</v>
      </c>
      <c r="K90" s="5">
        <v>550</v>
      </c>
      <c r="L90" s="49"/>
      <c r="M90" s="5" t="s">
        <v>149</v>
      </c>
      <c r="N90" s="5">
        <v>729</v>
      </c>
    </row>
    <row r="91" spans="1:14" x14ac:dyDescent="0.15">
      <c r="A91" s="5" t="s">
        <v>47</v>
      </c>
      <c r="B91" s="33">
        <f>'TOTAL SCH per FTE'!B91</f>
        <v>6.15</v>
      </c>
      <c r="C91" s="22">
        <f t="shared" si="17"/>
        <v>481</v>
      </c>
      <c r="D91" s="33">
        <f t="shared" si="14"/>
        <v>78.211382113821131</v>
      </c>
      <c r="F91" s="33">
        <f>'TOTAL SCH per FTE'!F91</f>
        <v>6</v>
      </c>
      <c r="G91" s="22">
        <f t="shared" si="18"/>
        <v>509</v>
      </c>
      <c r="H91" s="33">
        <f t="shared" si="13"/>
        <v>84.833333333333329</v>
      </c>
      <c r="J91" s="5" t="s">
        <v>147</v>
      </c>
      <c r="K91" s="5">
        <v>481</v>
      </c>
      <c r="L91" s="49"/>
      <c r="M91" s="5" t="s">
        <v>147</v>
      </c>
      <c r="N91" s="5">
        <v>509</v>
      </c>
    </row>
    <row r="92" spans="1:14" x14ac:dyDescent="0.15">
      <c r="A92" s="5" t="s">
        <v>46</v>
      </c>
      <c r="B92" s="33">
        <f>'TOTAL SCH per FTE'!B92</f>
        <v>4.333333333333333</v>
      </c>
      <c r="C92" s="22">
        <f t="shared" si="17"/>
        <v>1278</v>
      </c>
      <c r="D92" s="33">
        <f t="shared" si="14"/>
        <v>294.92307692307696</v>
      </c>
      <c r="F92" s="33">
        <f>'TOTAL SCH per FTE'!F92</f>
        <v>4.833333333333333</v>
      </c>
      <c r="G92" s="22">
        <f t="shared" si="18"/>
        <v>1364</v>
      </c>
      <c r="H92" s="33">
        <f t="shared" si="13"/>
        <v>282.20689655172413</v>
      </c>
      <c r="J92" s="5" t="s">
        <v>148</v>
      </c>
      <c r="K92" s="5">
        <v>1278</v>
      </c>
      <c r="L92" s="49"/>
      <c r="M92" s="5" t="s">
        <v>148</v>
      </c>
      <c r="N92" s="5">
        <v>1364</v>
      </c>
    </row>
    <row r="93" spans="1:14" x14ac:dyDescent="0.15">
      <c r="A93" s="5" t="s">
        <v>43</v>
      </c>
      <c r="B93" s="33">
        <f>'TOTAL SCH per FTE'!B93</f>
        <v>8.8650000000000002</v>
      </c>
      <c r="C93" s="22">
        <f t="shared" si="17"/>
        <v>1387</v>
      </c>
      <c r="D93" s="33">
        <f t="shared" si="14"/>
        <v>156.45798082346306</v>
      </c>
      <c r="F93" s="33">
        <f>'TOTAL SCH per FTE'!F93</f>
        <v>8</v>
      </c>
      <c r="G93" s="22">
        <f t="shared" si="18"/>
        <v>1065</v>
      </c>
      <c r="H93" s="33">
        <f t="shared" si="13"/>
        <v>133.125</v>
      </c>
      <c r="J93" s="5" t="s">
        <v>150</v>
      </c>
      <c r="K93" s="5">
        <v>1387</v>
      </c>
      <c r="L93" s="49"/>
      <c r="M93" s="5" t="s">
        <v>150</v>
      </c>
      <c r="N93" s="5">
        <v>1065</v>
      </c>
    </row>
    <row r="94" spans="1:14" x14ac:dyDescent="0.15">
      <c r="A94" s="5" t="s">
        <v>48</v>
      </c>
      <c r="B94" s="33">
        <f>'TOTAL SCH per FTE'!B94</f>
        <v>23.893333333333338</v>
      </c>
      <c r="C94" s="22">
        <f t="shared" si="17"/>
        <v>1217</v>
      </c>
      <c r="D94" s="33">
        <f t="shared" si="14"/>
        <v>50.934709821428562</v>
      </c>
      <c r="F94" s="33">
        <f>'TOTAL SCH per FTE'!F94</f>
        <v>24.51666666666668</v>
      </c>
      <c r="G94" s="22">
        <f t="shared" si="18"/>
        <v>728</v>
      </c>
      <c r="H94" s="33">
        <f t="shared" si="13"/>
        <v>29.694085656016298</v>
      </c>
      <c r="J94" s="5" t="s">
        <v>151</v>
      </c>
      <c r="K94" s="5">
        <v>1217</v>
      </c>
      <c r="L94" s="49"/>
      <c r="M94" s="5" t="s">
        <v>151</v>
      </c>
      <c r="N94" s="5">
        <v>728</v>
      </c>
    </row>
    <row r="95" spans="1:14" x14ac:dyDescent="0.15">
      <c r="A95" s="13" t="s">
        <v>63</v>
      </c>
      <c r="B95" s="40">
        <f>'TOTAL SCH per FTE'!B95</f>
        <v>52.69166666666667</v>
      </c>
      <c r="C95" s="26">
        <f>SUM(C89:C94)</f>
        <v>5295</v>
      </c>
      <c r="D95" s="40">
        <f t="shared" si="14"/>
        <v>100.49027360430175</v>
      </c>
      <c r="E95" s="40"/>
      <c r="F95" s="40">
        <f>'TOTAL SCH per FTE'!F95</f>
        <v>52.890000000000015</v>
      </c>
      <c r="G95" s="26">
        <f>SUM(G89:G94)</f>
        <v>5135</v>
      </c>
      <c r="H95" s="40">
        <f t="shared" si="13"/>
        <v>97.088296464359971</v>
      </c>
      <c r="J95" s="5" t="s">
        <v>172</v>
      </c>
      <c r="K95" s="5">
        <v>5295</v>
      </c>
      <c r="L95" s="49"/>
      <c r="M95" s="5" t="s">
        <v>42</v>
      </c>
      <c r="N95" s="5">
        <v>5135</v>
      </c>
    </row>
    <row r="96" spans="1:14" x14ac:dyDescent="0.15">
      <c r="L96" s="49"/>
    </row>
    <row r="97" spans="1:14" x14ac:dyDescent="0.15">
      <c r="L97" s="49"/>
    </row>
    <row r="98" spans="1:14" x14ac:dyDescent="0.15">
      <c r="A98" s="16" t="s">
        <v>71</v>
      </c>
      <c r="E98" s="36"/>
      <c r="F98" s="33" t="s">
        <v>28</v>
      </c>
      <c r="L98" s="49"/>
    </row>
    <row r="99" spans="1:14" x14ac:dyDescent="0.15">
      <c r="A99" s="5" t="s">
        <v>81</v>
      </c>
      <c r="B99" s="33">
        <f>'TOTAL SCH per FTE'!B99</f>
        <v>1.0833333333333335</v>
      </c>
      <c r="C99" s="22">
        <f>K99</f>
        <v>217</v>
      </c>
      <c r="D99" s="33">
        <f t="shared" si="14"/>
        <v>200.30769230769229</v>
      </c>
      <c r="F99" s="33">
        <f>'TOTAL SCH per FTE'!F99</f>
        <v>1.0833333333333333</v>
      </c>
      <c r="G99" s="22">
        <f t="shared" ref="G99:G103" si="19">N99</f>
        <v>191</v>
      </c>
      <c r="H99" s="33">
        <f t="shared" si="13"/>
        <v>176.30769230769232</v>
      </c>
      <c r="I99" s="9" t="s">
        <v>28</v>
      </c>
      <c r="J99" s="5" t="s">
        <v>153</v>
      </c>
      <c r="K99" s="5">
        <v>217</v>
      </c>
      <c r="L99" s="49"/>
      <c r="M99" s="5" t="s">
        <v>153</v>
      </c>
      <c r="N99" s="5">
        <v>191</v>
      </c>
    </row>
    <row r="100" spans="1:14" x14ac:dyDescent="0.15">
      <c r="A100" s="5" t="s">
        <v>53</v>
      </c>
      <c r="B100" s="33">
        <f>'TOTAL SCH per FTE'!B100</f>
        <v>1.5</v>
      </c>
      <c r="C100" s="22">
        <f t="shared" ref="C100:C103" si="20">K100</f>
        <v>1393</v>
      </c>
      <c r="D100" s="33">
        <f t="shared" si="14"/>
        <v>928.66666666666663</v>
      </c>
      <c r="F100" s="33">
        <f>'TOTAL SCH per FTE'!F100</f>
        <v>2.0833333333333335</v>
      </c>
      <c r="G100" s="22">
        <f t="shared" si="19"/>
        <v>1364</v>
      </c>
      <c r="H100" s="33">
        <f t="shared" si="13"/>
        <v>654.71999999999991</v>
      </c>
      <c r="J100" s="5" t="s">
        <v>157</v>
      </c>
      <c r="K100" s="5">
        <v>1393</v>
      </c>
      <c r="L100" s="49"/>
      <c r="M100" s="5" t="s">
        <v>157</v>
      </c>
      <c r="N100" s="5">
        <v>1364</v>
      </c>
    </row>
    <row r="101" spans="1:14" x14ac:dyDescent="0.15">
      <c r="A101" s="5" t="s">
        <v>74</v>
      </c>
      <c r="B101" s="33">
        <f>'TOTAL SCH per FTE'!B101</f>
        <v>5</v>
      </c>
      <c r="C101" s="22">
        <f t="shared" si="20"/>
        <v>2191</v>
      </c>
      <c r="D101" s="33">
        <f t="shared" si="14"/>
        <v>438.2</v>
      </c>
      <c r="F101" s="33">
        <f>'TOTAL SCH per FTE'!F101</f>
        <v>3.5</v>
      </c>
      <c r="G101" s="22">
        <f t="shared" si="19"/>
        <v>654</v>
      </c>
      <c r="H101" s="33">
        <f t="shared" si="13"/>
        <v>186.85714285714286</v>
      </c>
      <c r="J101" s="5" t="s">
        <v>155</v>
      </c>
      <c r="K101" s="5">
        <v>2191</v>
      </c>
      <c r="L101" s="49"/>
      <c r="M101" s="5" t="s">
        <v>155</v>
      </c>
      <c r="N101" s="5">
        <v>654</v>
      </c>
    </row>
    <row r="102" spans="1:14" x14ac:dyDescent="0.15">
      <c r="A102" s="5" t="s">
        <v>87</v>
      </c>
      <c r="B102" s="33">
        <f>'TOTAL SCH per FTE'!B102</f>
        <v>8.3333333333333329E-2</v>
      </c>
      <c r="C102" s="22">
        <f t="shared" si="20"/>
        <v>0</v>
      </c>
      <c r="D102" s="33">
        <f t="shared" si="14"/>
        <v>0</v>
      </c>
      <c r="F102" s="33">
        <f>'TOTAL SCH per FTE'!F102</f>
        <v>8.3333333333333329E-2</v>
      </c>
      <c r="G102" s="22">
        <f t="shared" si="19"/>
        <v>147</v>
      </c>
      <c r="H102" s="33">
        <f t="shared" si="13"/>
        <v>1764</v>
      </c>
      <c r="J102" s="5" t="s">
        <v>156</v>
      </c>
      <c r="K102" s="5">
        <v>0</v>
      </c>
      <c r="L102" s="49"/>
      <c r="M102" s="5" t="s">
        <v>156</v>
      </c>
      <c r="N102" s="5">
        <v>147</v>
      </c>
    </row>
    <row r="103" spans="1:14" x14ac:dyDescent="0.15">
      <c r="A103" s="5" t="s">
        <v>84</v>
      </c>
      <c r="B103" s="33">
        <f>'TOTAL SCH per FTE'!B103</f>
        <v>1</v>
      </c>
      <c r="C103" s="22">
        <f t="shared" si="20"/>
        <v>660</v>
      </c>
      <c r="D103" s="33">
        <f t="shared" si="14"/>
        <v>660</v>
      </c>
      <c r="F103" s="33">
        <f>'TOTAL SCH per FTE'!F103</f>
        <v>0.5</v>
      </c>
      <c r="G103" s="22">
        <f t="shared" si="19"/>
        <v>1044</v>
      </c>
      <c r="H103" s="33">
        <f t="shared" si="13"/>
        <v>2088</v>
      </c>
      <c r="J103" s="5" t="s">
        <v>158</v>
      </c>
      <c r="K103" s="5">
        <v>660</v>
      </c>
      <c r="L103" s="49"/>
      <c r="M103" s="5" t="s">
        <v>158</v>
      </c>
      <c r="N103" s="5">
        <v>1044</v>
      </c>
    </row>
    <row r="104" spans="1:14" x14ac:dyDescent="0.15">
      <c r="B104" s="5"/>
      <c r="C104" s="5"/>
      <c r="D104" s="5"/>
      <c r="E104" s="5"/>
      <c r="F104" s="5"/>
      <c r="G104" s="5"/>
      <c r="H104" s="5"/>
      <c r="L104" s="49"/>
    </row>
    <row r="105" spans="1:14" x14ac:dyDescent="0.15">
      <c r="A105" s="13" t="s">
        <v>54</v>
      </c>
      <c r="B105" s="40">
        <f>'TOTAL SCH per FTE'!B104</f>
        <v>8.6666666666666679</v>
      </c>
      <c r="C105" s="26">
        <f>SUM(C99:C104)</f>
        <v>4461</v>
      </c>
      <c r="D105" s="40">
        <f t="shared" si="14"/>
        <v>514.73076923076917</v>
      </c>
      <c r="E105" s="40"/>
      <c r="F105" s="40">
        <f>'TOTAL SCH per FTE'!F104</f>
        <v>7.25</v>
      </c>
      <c r="G105" s="26">
        <f>SUM(G99:G104)</f>
        <v>3400</v>
      </c>
      <c r="H105" s="40">
        <f t="shared" si="13"/>
        <v>468.9655172413793</v>
      </c>
      <c r="J105" s="5" t="s">
        <v>173</v>
      </c>
      <c r="K105" s="5">
        <v>4461</v>
      </c>
      <c r="L105" s="49"/>
      <c r="M105" s="5" t="s">
        <v>152</v>
      </c>
      <c r="N105" s="5">
        <v>3400</v>
      </c>
    </row>
    <row r="106" spans="1:14" x14ac:dyDescent="0.15">
      <c r="F106" s="41"/>
      <c r="L106" s="49"/>
    </row>
    <row r="107" spans="1:14" x14ac:dyDescent="0.15">
      <c r="L107" s="49"/>
    </row>
    <row r="108" spans="1:14" x14ac:dyDescent="0.15">
      <c r="A108" s="13" t="s">
        <v>55</v>
      </c>
      <c r="B108" s="40">
        <f>'TOTAL SCH per FTE'!B107</f>
        <v>963.23889999999994</v>
      </c>
      <c r="C108" s="26">
        <f>C38+C60+C67+C79+C85+C95+C41+C51+C82+C105</f>
        <v>236118</v>
      </c>
      <c r="D108" s="40">
        <f t="shared" si="14"/>
        <v>245.12921976053917</v>
      </c>
      <c r="E108" s="40"/>
      <c r="F108" s="40">
        <f>'TOTAL SCH per FTE'!F107</f>
        <v>960.68836666666675</v>
      </c>
      <c r="G108" s="26">
        <f>G105+G51+G41+G95+G85+G79+G67+G60+G38+G82</f>
        <v>220073</v>
      </c>
      <c r="H108" s="40">
        <f t="shared" si="13"/>
        <v>229.078447950395</v>
      </c>
      <c r="J108" s="5" t="s">
        <v>159</v>
      </c>
      <c r="K108" s="5">
        <v>236118</v>
      </c>
      <c r="L108" s="49"/>
      <c r="M108" s="5" t="s">
        <v>159</v>
      </c>
      <c r="N108" s="5">
        <v>220073</v>
      </c>
    </row>
    <row r="110" spans="1:14" x14ac:dyDescent="0.15">
      <c r="G110" s="22" t="s">
        <v>28</v>
      </c>
    </row>
    <row r="111" spans="1:14" x14ac:dyDescent="0.15">
      <c r="C111" s="22" t="s">
        <v>28</v>
      </c>
      <c r="G111" s="22" t="s">
        <v>28</v>
      </c>
    </row>
    <row r="112" spans="1:14" x14ac:dyDescent="0.15">
      <c r="C112" s="22" t="s">
        <v>28</v>
      </c>
      <c r="H112" s="39"/>
    </row>
    <row r="113" spans="7:8" x14ac:dyDescent="0.15">
      <c r="H113" s="39"/>
    </row>
    <row r="114" spans="7:8" x14ac:dyDescent="0.15">
      <c r="G114" s="22" t="s">
        <v>28</v>
      </c>
      <c r="H114" s="39"/>
    </row>
    <row r="115" spans="7:8" x14ac:dyDescent="0.15">
      <c r="H115" s="39"/>
    </row>
    <row r="116" spans="7:8" x14ac:dyDescent="0.15">
      <c r="H116" s="39"/>
    </row>
    <row r="117" spans="7:8" x14ac:dyDescent="0.15">
      <c r="H117" s="39"/>
    </row>
  </sheetData>
  <sheetProtection password="9BF1" sheet="1" objects="1" scenarios="1"/>
  <mergeCells count="6">
    <mergeCell ref="A1:H1"/>
    <mergeCell ref="A2:H2"/>
    <mergeCell ref="A3:H3"/>
    <mergeCell ref="B7:D7"/>
    <mergeCell ref="F7:H7"/>
    <mergeCell ref="A4:H4"/>
  </mergeCells>
  <phoneticPr fontId="1" type="noConversion"/>
  <conditionalFormatting sqref="A12:H35 A71:H71 A99:H103">
    <cfRule type="expression" dxfId="11" priority="7">
      <formula>MOD(ROW(),2)=0</formula>
    </cfRule>
  </conditionalFormatting>
  <conditionalFormatting sqref="A45:H50">
    <cfRule type="expression" dxfId="10" priority="6">
      <formula>MOD(ROW(),2)=0</formula>
    </cfRule>
  </conditionalFormatting>
  <conditionalFormatting sqref="A55:H59">
    <cfRule type="expression" dxfId="9" priority="5">
      <formula>MOD(ROW(),2)=0</formula>
    </cfRule>
  </conditionalFormatting>
  <conditionalFormatting sqref="A64:H66">
    <cfRule type="expression" dxfId="8" priority="4">
      <formula>MOD(ROW(),2)=0</formula>
    </cfRule>
  </conditionalFormatting>
  <conditionalFormatting sqref="A72:H78">
    <cfRule type="expression" dxfId="7" priority="3">
      <formula>MOD(ROW(),2)=0</formula>
    </cfRule>
  </conditionalFormatting>
  <conditionalFormatting sqref="A89:H94">
    <cfRule type="expression" dxfId="6" priority="2">
      <formula>MOD(ROW(),2)=0</formula>
    </cfRule>
  </conditionalFormatting>
  <printOptions horizontalCentered="1"/>
  <pageMargins left="0.75" right="0.75" top="1" bottom="1" header="0.5" footer="0.5"/>
  <pageSetup fitToHeight="0" orientation="portrait" r:id="rId1"/>
  <headerFooter alignWithMargins="0">
    <oddFooter>&amp;L&amp;"Arial,Italic"&amp;8NOTE:  Credit hours and FTE from all campuses were included.&amp;R&amp;"Arial,Italic"&amp;8Prepared by Institutional Research</oddFooter>
  </headerFooter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116"/>
  <sheetViews>
    <sheetView tabSelected="1" zoomScaleNormal="100" workbookViewId="0">
      <pane ySplit="9" topLeftCell="A10" activePane="bottomLeft" state="frozen"/>
      <selection pane="bottomLeft" activeCell="F57" sqref="F57"/>
    </sheetView>
  </sheetViews>
  <sheetFormatPr defaultColWidth="9.140625" defaultRowHeight="10.5" x14ac:dyDescent="0.15"/>
  <cols>
    <col min="1" max="1" width="28.5703125" style="5" customWidth="1"/>
    <col min="2" max="2" width="9.28515625" style="33" customWidth="1"/>
    <col min="3" max="3" width="10.140625" style="43" customWidth="1"/>
    <col min="4" max="4" width="9.5703125" style="33" customWidth="1"/>
    <col min="5" max="5" width="2.85546875" style="2" customWidth="1"/>
    <col min="6" max="6" width="9.42578125" style="33" customWidth="1"/>
    <col min="7" max="7" width="10.140625" style="43" customWidth="1"/>
    <col min="8" max="8" width="10.28515625" style="33" customWidth="1"/>
    <col min="9" max="9" width="9.140625" style="5"/>
    <col min="10" max="14" width="0" style="5" hidden="1" customWidth="1"/>
    <col min="15" max="16384" width="9.140625" style="5"/>
  </cols>
  <sheetData>
    <row r="1" spans="1:14" x14ac:dyDescent="0.15">
      <c r="A1" s="52" t="s">
        <v>76</v>
      </c>
      <c r="B1" s="52"/>
      <c r="C1" s="52"/>
      <c r="D1" s="52"/>
      <c r="E1" s="52"/>
      <c r="F1" s="52"/>
      <c r="G1" s="52"/>
      <c r="H1" s="52"/>
    </row>
    <row r="2" spans="1:14" x14ac:dyDescent="0.15">
      <c r="A2" s="52" t="s">
        <v>72</v>
      </c>
      <c r="B2" s="52"/>
      <c r="C2" s="52"/>
      <c r="D2" s="52"/>
      <c r="E2" s="52"/>
      <c r="F2" s="52"/>
      <c r="G2" s="52"/>
      <c r="H2" s="52"/>
    </row>
    <row r="3" spans="1:14" x14ac:dyDescent="0.15">
      <c r="A3" s="52" t="str">
        <f>'TOTAL SCH per FTE'!A3:H3</f>
        <v xml:space="preserve">ACADEMIC YEAR 2014-15 </v>
      </c>
      <c r="B3" s="52"/>
      <c r="C3" s="52"/>
      <c r="D3" s="52"/>
      <c r="E3" s="52"/>
      <c r="F3" s="52"/>
      <c r="G3" s="52"/>
      <c r="H3" s="52"/>
    </row>
    <row r="4" spans="1:14" x14ac:dyDescent="0.15">
      <c r="A4" s="52" t="s">
        <v>70</v>
      </c>
      <c r="B4" s="52"/>
      <c r="C4" s="52"/>
      <c r="D4" s="52"/>
      <c r="E4" s="52"/>
      <c r="F4" s="52"/>
      <c r="G4" s="52"/>
      <c r="H4" s="52"/>
    </row>
    <row r="5" spans="1:14" x14ac:dyDescent="0.15">
      <c r="A5" s="11"/>
      <c r="B5" s="32"/>
      <c r="C5" s="42"/>
      <c r="D5" s="32"/>
      <c r="E5" s="11"/>
      <c r="F5" s="32"/>
      <c r="G5" s="42"/>
      <c r="H5" s="32"/>
    </row>
    <row r="6" spans="1:14" s="2" customFormat="1" x14ac:dyDescent="0.15">
      <c r="A6" s="5"/>
      <c r="B6" s="33"/>
      <c r="C6" s="43"/>
      <c r="D6" s="33"/>
      <c r="F6" s="33"/>
      <c r="G6" s="43"/>
      <c r="H6" s="33"/>
    </row>
    <row r="7" spans="1:14" s="10" customFormat="1" x14ac:dyDescent="0.15">
      <c r="B7" s="53" t="str">
        <f>'TOTAL SCH per FTE'!B7:D7</f>
        <v>FALL SEMESTER 2014-15</v>
      </c>
      <c r="C7" s="54"/>
      <c r="D7" s="54"/>
      <c r="E7" s="1"/>
      <c r="F7" s="53" t="str">
        <f>'TOTAL SCH per FTE'!F7:H7</f>
        <v>SPRING SEMESTER 2014-15</v>
      </c>
      <c r="G7" s="54"/>
      <c r="H7" s="54"/>
    </row>
    <row r="8" spans="1:14" x14ac:dyDescent="0.15">
      <c r="A8" s="30" t="s">
        <v>66</v>
      </c>
      <c r="B8" s="35" t="s">
        <v>1</v>
      </c>
      <c r="C8" s="44" t="s">
        <v>2</v>
      </c>
      <c r="D8" s="35" t="s">
        <v>3</v>
      </c>
      <c r="F8" s="35" t="s">
        <v>1</v>
      </c>
      <c r="G8" s="44" t="s">
        <v>2</v>
      </c>
      <c r="H8" s="35" t="s">
        <v>3</v>
      </c>
    </row>
    <row r="9" spans="1:14" x14ac:dyDescent="0.15">
      <c r="B9" s="35" t="s">
        <v>5</v>
      </c>
      <c r="C9" s="44" t="s">
        <v>3</v>
      </c>
      <c r="D9" s="35" t="s">
        <v>6</v>
      </c>
      <c r="E9" s="3"/>
      <c r="F9" s="35" t="s">
        <v>5</v>
      </c>
      <c r="G9" s="44" t="s">
        <v>3</v>
      </c>
      <c r="H9" s="35" t="s">
        <v>6</v>
      </c>
    </row>
    <row r="10" spans="1:14" x14ac:dyDescent="0.15">
      <c r="B10" s="37"/>
      <c r="C10" s="45"/>
      <c r="D10" s="37"/>
      <c r="E10" s="3"/>
      <c r="F10" s="37"/>
      <c r="G10" s="45"/>
      <c r="H10" s="37"/>
      <c r="J10" s="5" t="s">
        <v>161</v>
      </c>
      <c r="K10" s="5" t="s">
        <v>175</v>
      </c>
      <c r="M10" s="5" t="s">
        <v>97</v>
      </c>
      <c r="N10" s="5" t="s">
        <v>177</v>
      </c>
    </row>
    <row r="11" spans="1:14" x14ac:dyDescent="0.15">
      <c r="A11" s="4" t="s">
        <v>4</v>
      </c>
      <c r="J11" s="5" t="s">
        <v>4</v>
      </c>
    </row>
    <row r="12" spans="1:14" x14ac:dyDescent="0.15">
      <c r="A12" s="5" t="s">
        <v>7</v>
      </c>
      <c r="B12" s="33">
        <f>'TOTAL SCH per FTE'!B12</f>
        <v>1</v>
      </c>
      <c r="C12" s="43">
        <f>K12</f>
        <v>0</v>
      </c>
      <c r="D12" s="33">
        <f t="shared" ref="D12:D38" si="0">IFERROR(C12/B12,"n/a")</f>
        <v>0</v>
      </c>
      <c r="F12" s="33">
        <f>'TOTAL SCH per FTE'!F12</f>
        <v>1</v>
      </c>
      <c r="G12" s="43">
        <f>N12</f>
        <v>0</v>
      </c>
      <c r="H12" s="33">
        <f t="shared" ref="H12:H77" si="1">IFERROR(G12/F12,"n/a")</f>
        <v>0</v>
      </c>
      <c r="J12" s="5" t="s">
        <v>99</v>
      </c>
      <c r="K12" s="5">
        <v>0</v>
      </c>
      <c r="M12" s="5" t="s">
        <v>99</v>
      </c>
      <c r="N12" s="5">
        <v>0</v>
      </c>
    </row>
    <row r="13" spans="1:14" x14ac:dyDescent="0.15">
      <c r="A13" s="5" t="s">
        <v>10</v>
      </c>
      <c r="B13" s="33">
        <f>'TOTAL SCH per FTE'!B13</f>
        <v>4.2699999999999996</v>
      </c>
      <c r="C13" s="43">
        <f t="shared" ref="C13:C35" si="2">K13</f>
        <v>0</v>
      </c>
      <c r="D13" s="33">
        <f t="shared" si="0"/>
        <v>0</v>
      </c>
      <c r="F13" s="33">
        <f>'TOTAL SCH per FTE'!F13</f>
        <v>4.2699999999999996</v>
      </c>
      <c r="G13" s="43">
        <f t="shared" ref="G13:G35" si="3">N13</f>
        <v>0</v>
      </c>
      <c r="H13" s="33">
        <f t="shared" si="1"/>
        <v>0</v>
      </c>
      <c r="J13" s="5" t="s">
        <v>100</v>
      </c>
      <c r="K13" s="50">
        <v>0</v>
      </c>
      <c r="M13" s="5" t="s">
        <v>100</v>
      </c>
      <c r="N13" s="5">
        <v>0</v>
      </c>
    </row>
    <row r="14" spans="1:14" x14ac:dyDescent="0.15">
      <c r="A14" s="5" t="s">
        <v>8</v>
      </c>
      <c r="B14" s="33">
        <f>'TOTAL SCH per FTE'!B14</f>
        <v>21.05</v>
      </c>
      <c r="C14" s="43">
        <f t="shared" si="2"/>
        <v>122</v>
      </c>
      <c r="D14" s="33">
        <f t="shared" si="0"/>
        <v>5.7957244655581945</v>
      </c>
      <c r="F14" s="33">
        <f>'TOTAL SCH per FTE'!F14</f>
        <v>22.575299999999995</v>
      </c>
      <c r="G14" s="43">
        <f t="shared" si="3"/>
        <v>102</v>
      </c>
      <c r="H14" s="33">
        <f t="shared" si="1"/>
        <v>4.5182123825597014</v>
      </c>
      <c r="J14" s="5" t="s">
        <v>162</v>
      </c>
      <c r="K14" s="50">
        <v>122</v>
      </c>
      <c r="M14" s="5" t="s">
        <v>101</v>
      </c>
      <c r="N14" s="5">
        <v>102</v>
      </c>
    </row>
    <row r="15" spans="1:14" x14ac:dyDescent="0.15">
      <c r="A15" s="5" t="s">
        <v>9</v>
      </c>
      <c r="B15" s="33">
        <f>'TOTAL SCH per FTE'!B15</f>
        <v>31.676666666666662</v>
      </c>
      <c r="C15" s="43">
        <f t="shared" si="2"/>
        <v>435</v>
      </c>
      <c r="D15" s="33">
        <f t="shared" si="0"/>
        <v>13.73250552457119</v>
      </c>
      <c r="F15" s="33">
        <f>'TOTAL SCH per FTE'!F15</f>
        <v>32.026666666666671</v>
      </c>
      <c r="G15" s="43">
        <f t="shared" si="3"/>
        <v>398</v>
      </c>
      <c r="H15" s="33">
        <f t="shared" si="1"/>
        <v>12.427144046627809</v>
      </c>
      <c r="J15" s="5" t="s">
        <v>102</v>
      </c>
      <c r="K15" s="50">
        <v>435</v>
      </c>
      <c r="M15" s="5" t="s">
        <v>102</v>
      </c>
      <c r="N15" s="5">
        <v>398</v>
      </c>
    </row>
    <row r="16" spans="1:14" x14ac:dyDescent="0.15">
      <c r="A16" s="5" t="s">
        <v>11</v>
      </c>
      <c r="B16" s="33">
        <f>'TOTAL SCH per FTE'!B16</f>
        <v>23.189999999999998</v>
      </c>
      <c r="C16" s="43">
        <f t="shared" si="2"/>
        <v>398</v>
      </c>
      <c r="D16" s="33">
        <f t="shared" si="0"/>
        <v>17.16257007330746</v>
      </c>
      <c r="F16" s="33">
        <f>'TOTAL SCH per FTE'!F16</f>
        <v>23.19</v>
      </c>
      <c r="G16" s="43">
        <f t="shared" si="3"/>
        <v>383</v>
      </c>
      <c r="H16" s="33">
        <f t="shared" si="1"/>
        <v>16.515739542906424</v>
      </c>
      <c r="J16" s="5" t="s">
        <v>104</v>
      </c>
      <c r="K16" s="50">
        <v>398</v>
      </c>
      <c r="M16" s="5" t="s">
        <v>104</v>
      </c>
      <c r="N16" s="5">
        <v>383</v>
      </c>
    </row>
    <row r="17" spans="1:14" x14ac:dyDescent="0.15">
      <c r="A17" s="5" t="s">
        <v>12</v>
      </c>
      <c r="B17" s="33">
        <f>'TOTAL SCH per FTE'!B17</f>
        <v>6</v>
      </c>
      <c r="C17" s="43">
        <f t="shared" si="2"/>
        <v>0</v>
      </c>
      <c r="D17" s="33">
        <f t="shared" si="0"/>
        <v>0</v>
      </c>
      <c r="F17" s="33">
        <f>'TOTAL SCH per FTE'!F17</f>
        <v>6</v>
      </c>
      <c r="G17" s="43">
        <f t="shared" si="3"/>
        <v>3</v>
      </c>
      <c r="H17" s="33">
        <f t="shared" si="1"/>
        <v>0.5</v>
      </c>
      <c r="J17" s="5" t="s">
        <v>105</v>
      </c>
      <c r="K17" s="50">
        <v>0</v>
      </c>
      <c r="M17" s="5" t="s">
        <v>105</v>
      </c>
      <c r="N17" s="5">
        <v>3</v>
      </c>
    </row>
    <row r="18" spans="1:14" x14ac:dyDescent="0.15">
      <c r="A18" s="5" t="s">
        <v>13</v>
      </c>
      <c r="B18" s="33">
        <f>'TOTAL SCH per FTE'!B18</f>
        <v>17.3</v>
      </c>
      <c r="C18" s="43">
        <f t="shared" si="2"/>
        <v>280</v>
      </c>
      <c r="D18" s="33">
        <f t="shared" si="0"/>
        <v>16.184971098265894</v>
      </c>
      <c r="F18" s="33">
        <f>'TOTAL SCH per FTE'!F18</f>
        <v>17.202500000000001</v>
      </c>
      <c r="G18" s="43">
        <f t="shared" si="3"/>
        <v>211</v>
      </c>
      <c r="H18" s="33">
        <f t="shared" si="1"/>
        <v>12.265659061182967</v>
      </c>
      <c r="J18" s="5" t="s">
        <v>106</v>
      </c>
      <c r="K18" s="50">
        <v>280</v>
      </c>
      <c r="M18" s="5" t="s">
        <v>106</v>
      </c>
      <c r="N18" s="5">
        <v>211</v>
      </c>
    </row>
    <row r="19" spans="1:14" x14ac:dyDescent="0.15">
      <c r="A19" s="5" t="s">
        <v>14</v>
      </c>
      <c r="B19" s="33">
        <f>'TOTAL SCH per FTE'!B19</f>
        <v>45.557000000000002</v>
      </c>
      <c r="C19" s="43">
        <f t="shared" si="2"/>
        <v>714</v>
      </c>
      <c r="D19" s="33">
        <f t="shared" si="0"/>
        <v>15.672673793269968</v>
      </c>
      <c r="F19" s="33">
        <f>'TOTAL SCH per FTE'!F19</f>
        <v>49.106999999999999</v>
      </c>
      <c r="G19" s="43">
        <f t="shared" si="3"/>
        <v>702</v>
      </c>
      <c r="H19" s="33">
        <f t="shared" si="1"/>
        <v>14.29531431364164</v>
      </c>
      <c r="J19" s="5" t="s">
        <v>107</v>
      </c>
      <c r="K19" s="50">
        <v>714</v>
      </c>
      <c r="M19" s="5" t="s">
        <v>107</v>
      </c>
      <c r="N19" s="5">
        <v>702</v>
      </c>
    </row>
    <row r="20" spans="1:14" x14ac:dyDescent="0.15">
      <c r="A20" s="5" t="s">
        <v>15</v>
      </c>
      <c r="B20" s="33">
        <f>'TOTAL SCH per FTE'!B20</f>
        <v>39.5077</v>
      </c>
      <c r="C20" s="43">
        <f t="shared" si="2"/>
        <v>391</v>
      </c>
      <c r="D20" s="33">
        <f t="shared" si="0"/>
        <v>9.8968049266345552</v>
      </c>
      <c r="F20" s="33">
        <f>'TOTAL SCH per FTE'!F20</f>
        <v>41.022500000000008</v>
      </c>
      <c r="G20" s="43">
        <f t="shared" si="3"/>
        <v>388</v>
      </c>
      <c r="H20" s="33">
        <f t="shared" si="1"/>
        <v>9.4582241452861222</v>
      </c>
      <c r="J20" s="5" t="s">
        <v>108</v>
      </c>
      <c r="K20" s="50">
        <v>391</v>
      </c>
      <c r="M20" s="5" t="s">
        <v>108</v>
      </c>
      <c r="N20" s="5">
        <v>388</v>
      </c>
    </row>
    <row r="21" spans="1:14" x14ac:dyDescent="0.15">
      <c r="A21" s="5" t="s">
        <v>16</v>
      </c>
      <c r="B21" s="33">
        <f>'TOTAL SCH per FTE'!B21</f>
        <v>35.22</v>
      </c>
      <c r="C21" s="43">
        <f t="shared" si="2"/>
        <v>302</v>
      </c>
      <c r="D21" s="33">
        <f t="shared" si="0"/>
        <v>8.5746734809767187</v>
      </c>
      <c r="F21" s="33">
        <f>'TOTAL SCH per FTE'!F21</f>
        <v>33.35</v>
      </c>
      <c r="G21" s="43">
        <f t="shared" si="3"/>
        <v>287</v>
      </c>
      <c r="H21" s="33">
        <f t="shared" si="1"/>
        <v>8.6056971514242875</v>
      </c>
      <c r="J21" s="5" t="s">
        <v>109</v>
      </c>
      <c r="K21" s="50">
        <v>302</v>
      </c>
      <c r="M21" s="5" t="s">
        <v>109</v>
      </c>
      <c r="N21" s="5">
        <v>287</v>
      </c>
    </row>
    <row r="22" spans="1:14" x14ac:dyDescent="0.15">
      <c r="A22" s="5" t="s">
        <v>17</v>
      </c>
      <c r="B22" s="33">
        <f>'TOTAL SCH per FTE'!B22</f>
        <v>2</v>
      </c>
      <c r="C22" s="43">
        <f t="shared" si="2"/>
        <v>0</v>
      </c>
      <c r="D22" s="33">
        <f t="shared" si="0"/>
        <v>0</v>
      </c>
      <c r="F22" s="33">
        <f>'TOTAL SCH per FTE'!F22</f>
        <v>2</v>
      </c>
      <c r="G22" s="43">
        <f t="shared" si="3"/>
        <v>0</v>
      </c>
      <c r="H22" s="33">
        <f t="shared" si="1"/>
        <v>0</v>
      </c>
      <c r="J22" s="5" t="s">
        <v>110</v>
      </c>
      <c r="K22" s="50">
        <v>0</v>
      </c>
      <c r="M22" s="5" t="s">
        <v>110</v>
      </c>
      <c r="N22" s="5">
        <v>0</v>
      </c>
    </row>
    <row r="23" spans="1:14" x14ac:dyDescent="0.15">
      <c r="A23" s="5" t="s">
        <v>18</v>
      </c>
      <c r="B23" s="33">
        <f>'TOTAL SCH per FTE'!B23</f>
        <v>67.963333333333324</v>
      </c>
      <c r="C23" s="43">
        <f t="shared" si="2"/>
        <v>487</v>
      </c>
      <c r="D23" s="33">
        <f t="shared" si="0"/>
        <v>7.1656285251851495</v>
      </c>
      <c r="F23" s="33">
        <f>'TOTAL SCH per FTE'!F23</f>
        <v>69.233333333333348</v>
      </c>
      <c r="G23" s="43">
        <f t="shared" si="3"/>
        <v>414</v>
      </c>
      <c r="H23" s="33">
        <f t="shared" si="1"/>
        <v>5.9797785267212316</v>
      </c>
      <c r="J23" s="5" t="s">
        <v>111</v>
      </c>
      <c r="K23" s="50">
        <v>487</v>
      </c>
      <c r="M23" s="5" t="s">
        <v>111</v>
      </c>
      <c r="N23" s="5">
        <v>414</v>
      </c>
    </row>
    <row r="24" spans="1:14" x14ac:dyDescent="0.15">
      <c r="A24" s="5" t="s">
        <v>19</v>
      </c>
      <c r="B24" s="33">
        <f>'TOTAL SCH per FTE'!B24</f>
        <v>36.109633333333335</v>
      </c>
      <c r="C24" s="43">
        <f t="shared" si="2"/>
        <v>333</v>
      </c>
      <c r="D24" s="33">
        <f t="shared" si="0"/>
        <v>9.2219158507101984</v>
      </c>
      <c r="F24" s="33">
        <f>'TOTAL SCH per FTE'!F24</f>
        <v>37.006300000000003</v>
      </c>
      <c r="G24" s="43">
        <f t="shared" si="3"/>
        <v>379</v>
      </c>
      <c r="H24" s="33">
        <f t="shared" si="1"/>
        <v>10.241499420368964</v>
      </c>
      <c r="J24" s="5" t="s">
        <v>112</v>
      </c>
      <c r="K24" s="50">
        <v>333</v>
      </c>
      <c r="M24" s="5" t="s">
        <v>112</v>
      </c>
      <c r="N24" s="5">
        <v>379</v>
      </c>
    </row>
    <row r="25" spans="1:14" x14ac:dyDescent="0.15">
      <c r="A25" s="5" t="s">
        <v>20</v>
      </c>
      <c r="B25" s="33">
        <f>'TOTAL SCH per FTE'!B25</f>
        <v>2</v>
      </c>
      <c r="C25" s="43">
        <f t="shared" si="2"/>
        <v>0</v>
      </c>
      <c r="D25" s="33">
        <f t="shared" si="0"/>
        <v>0</v>
      </c>
      <c r="F25" s="33">
        <f>'TOTAL SCH per FTE'!F25</f>
        <v>1.9166666666666665</v>
      </c>
      <c r="G25" s="43">
        <f t="shared" si="3"/>
        <v>0</v>
      </c>
      <c r="H25" s="33">
        <f t="shared" si="1"/>
        <v>0</v>
      </c>
      <c r="J25" s="5" t="s">
        <v>113</v>
      </c>
      <c r="K25" s="50">
        <v>0</v>
      </c>
      <c r="M25" s="5" t="s">
        <v>113</v>
      </c>
      <c r="N25" s="5">
        <v>0</v>
      </c>
    </row>
    <row r="26" spans="1:14" x14ac:dyDescent="0.15">
      <c r="A26" s="5" t="s">
        <v>21</v>
      </c>
      <c r="B26" s="33">
        <f>'TOTAL SCH per FTE'!B26</f>
        <v>12.9</v>
      </c>
      <c r="C26" s="43">
        <f t="shared" si="2"/>
        <v>75</v>
      </c>
      <c r="D26" s="33">
        <f t="shared" si="0"/>
        <v>5.8139534883720927</v>
      </c>
      <c r="F26" s="33">
        <f>'TOTAL SCH per FTE'!F26</f>
        <v>12.75</v>
      </c>
      <c r="G26" s="43">
        <f t="shared" si="3"/>
        <v>63</v>
      </c>
      <c r="H26" s="33">
        <f t="shared" si="1"/>
        <v>4.9411764705882355</v>
      </c>
      <c r="J26" s="5" t="s">
        <v>114</v>
      </c>
      <c r="K26" s="50">
        <v>75</v>
      </c>
      <c r="M26" s="5" t="s">
        <v>114</v>
      </c>
      <c r="N26" s="5">
        <v>63</v>
      </c>
    </row>
    <row r="27" spans="1:14" x14ac:dyDescent="0.15">
      <c r="A27" s="5" t="s">
        <v>22</v>
      </c>
      <c r="B27" s="33">
        <f>'TOTAL SCH per FTE'!B27</f>
        <v>20.380000000000003</v>
      </c>
      <c r="C27" s="43">
        <f t="shared" si="2"/>
        <v>357</v>
      </c>
      <c r="D27" s="33">
        <f t="shared" si="0"/>
        <v>17.517173699705591</v>
      </c>
      <c r="F27" s="33">
        <f>'TOTAL SCH per FTE'!F27</f>
        <v>20.65</v>
      </c>
      <c r="G27" s="43">
        <f t="shared" si="3"/>
        <v>391</v>
      </c>
      <c r="H27" s="33">
        <f t="shared" si="1"/>
        <v>18.934624697336563</v>
      </c>
      <c r="J27" s="5" t="s">
        <v>115</v>
      </c>
      <c r="K27" s="50">
        <v>357</v>
      </c>
      <c r="M27" s="5" t="s">
        <v>115</v>
      </c>
      <c r="N27" s="5">
        <v>391</v>
      </c>
    </row>
    <row r="28" spans="1:14" x14ac:dyDescent="0.15">
      <c r="A28" s="5" t="s">
        <v>23</v>
      </c>
      <c r="B28" s="33">
        <f>'TOTAL SCH per FTE'!B28</f>
        <v>20.259999999999998</v>
      </c>
      <c r="C28" s="43">
        <f t="shared" si="2"/>
        <v>168</v>
      </c>
      <c r="D28" s="33">
        <f t="shared" si="0"/>
        <v>8.2922013820335643</v>
      </c>
      <c r="F28" s="33">
        <f>'TOTAL SCH per FTE'!F28</f>
        <v>20.14</v>
      </c>
      <c r="G28" s="43">
        <f t="shared" si="3"/>
        <v>159</v>
      </c>
      <c r="H28" s="33">
        <f t="shared" si="1"/>
        <v>7.8947368421052628</v>
      </c>
      <c r="J28" s="5" t="s">
        <v>116</v>
      </c>
      <c r="K28" s="50">
        <v>168</v>
      </c>
      <c r="M28" s="5" t="s">
        <v>116</v>
      </c>
      <c r="N28" s="5">
        <v>159</v>
      </c>
    </row>
    <row r="29" spans="1:14" x14ac:dyDescent="0.15">
      <c r="A29" s="5" t="s">
        <v>24</v>
      </c>
      <c r="B29" s="33">
        <f>'TOTAL SCH per FTE'!B29</f>
        <v>27.34</v>
      </c>
      <c r="C29" s="43">
        <f t="shared" si="2"/>
        <v>616</v>
      </c>
      <c r="D29" s="33">
        <f t="shared" si="0"/>
        <v>22.531089978054133</v>
      </c>
      <c r="F29" s="33">
        <f>'TOTAL SCH per FTE'!F29</f>
        <v>27.423333333333336</v>
      </c>
      <c r="G29" s="43">
        <f t="shared" si="3"/>
        <v>623</v>
      </c>
      <c r="H29" s="33">
        <f t="shared" si="1"/>
        <v>22.717880150723225</v>
      </c>
      <c r="J29" s="5" t="s">
        <v>117</v>
      </c>
      <c r="K29" s="50">
        <v>616</v>
      </c>
      <c r="M29" s="5" t="s">
        <v>117</v>
      </c>
      <c r="N29" s="5">
        <v>623</v>
      </c>
    </row>
    <row r="30" spans="1:14" x14ac:dyDescent="0.15">
      <c r="A30" s="5" t="s">
        <v>69</v>
      </c>
      <c r="B30" s="33">
        <f>'TOTAL SCH per FTE'!B30</f>
        <v>8.0832999999999995</v>
      </c>
      <c r="C30" s="43">
        <f t="shared" si="2"/>
        <v>0</v>
      </c>
      <c r="D30" s="33">
        <f t="shared" si="0"/>
        <v>0</v>
      </c>
      <c r="F30" s="33">
        <f>'TOTAL SCH per FTE'!F30</f>
        <v>7.333333333333333</v>
      </c>
      <c r="G30" s="43">
        <f t="shared" si="3"/>
        <v>0</v>
      </c>
      <c r="H30" s="33">
        <f t="shared" si="1"/>
        <v>0</v>
      </c>
      <c r="J30" s="5" t="s">
        <v>118</v>
      </c>
      <c r="K30" s="50">
        <v>0</v>
      </c>
      <c r="M30" s="5" t="s">
        <v>118</v>
      </c>
      <c r="N30" s="5">
        <v>0</v>
      </c>
    </row>
    <row r="31" spans="1:14" x14ac:dyDescent="0.15">
      <c r="A31" s="5" t="s">
        <v>25</v>
      </c>
      <c r="B31" s="33">
        <f>'TOTAL SCH per FTE'!B31</f>
        <v>26.21</v>
      </c>
      <c r="C31" s="43">
        <f t="shared" si="2"/>
        <v>320</v>
      </c>
      <c r="D31" s="33">
        <f t="shared" si="0"/>
        <v>12.20908050362457</v>
      </c>
      <c r="F31" s="33">
        <f>'TOTAL SCH per FTE'!F31</f>
        <v>25.96</v>
      </c>
      <c r="G31" s="43">
        <f t="shared" si="3"/>
        <v>285</v>
      </c>
      <c r="H31" s="33">
        <f t="shared" si="1"/>
        <v>10.978428351309708</v>
      </c>
      <c r="J31" s="5" t="s">
        <v>120</v>
      </c>
      <c r="K31" s="50">
        <v>320</v>
      </c>
      <c r="M31" s="5" t="s">
        <v>120</v>
      </c>
      <c r="N31" s="5">
        <v>285</v>
      </c>
    </row>
    <row r="32" spans="1:14" x14ac:dyDescent="0.15">
      <c r="A32" s="5" t="s">
        <v>26</v>
      </c>
      <c r="B32" s="33">
        <f>'TOTAL SCH per FTE'!B32</f>
        <v>4.6500000000000004</v>
      </c>
      <c r="C32" s="43">
        <f t="shared" si="2"/>
        <v>168</v>
      </c>
      <c r="D32" s="33">
        <f t="shared" si="0"/>
        <v>36.129032258064512</v>
      </c>
      <c r="F32" s="33">
        <f>'TOTAL SCH per FTE'!F32</f>
        <v>5.3100000000000005</v>
      </c>
      <c r="G32" s="43">
        <f t="shared" si="3"/>
        <v>186</v>
      </c>
      <c r="H32" s="33">
        <f t="shared" si="1"/>
        <v>35.028248587570616</v>
      </c>
      <c r="J32" s="5" t="s">
        <v>103</v>
      </c>
      <c r="K32" s="50">
        <v>168</v>
      </c>
      <c r="M32" s="5" t="s">
        <v>103</v>
      </c>
      <c r="N32" s="5">
        <v>186</v>
      </c>
    </row>
    <row r="33" spans="1:14" x14ac:dyDescent="0.15">
      <c r="A33" s="5" t="s">
        <v>68</v>
      </c>
      <c r="B33" s="33">
        <f>'TOTAL SCH per FTE'!B33</f>
        <v>4.5</v>
      </c>
      <c r="C33" s="43">
        <f t="shared" si="2"/>
        <v>0</v>
      </c>
      <c r="D33" s="33">
        <f t="shared" si="0"/>
        <v>0</v>
      </c>
      <c r="F33" s="33">
        <f>'TOTAL SCH per FTE'!F33</f>
        <v>4</v>
      </c>
      <c r="G33" s="43">
        <f t="shared" si="3"/>
        <v>0</v>
      </c>
      <c r="H33" s="33">
        <f t="shared" si="1"/>
        <v>0</v>
      </c>
      <c r="J33" s="5" t="s">
        <v>121</v>
      </c>
      <c r="K33" s="50">
        <v>0</v>
      </c>
      <c r="M33" s="5" t="s">
        <v>121</v>
      </c>
      <c r="N33" s="5">
        <v>0</v>
      </c>
    </row>
    <row r="34" spans="1:14" x14ac:dyDescent="0.15">
      <c r="A34" s="5" t="s">
        <v>27</v>
      </c>
      <c r="B34" s="33">
        <f>'TOTAL SCH per FTE'!B34</f>
        <v>14.75</v>
      </c>
      <c r="C34" s="43">
        <f t="shared" si="2"/>
        <v>0</v>
      </c>
      <c r="D34" s="33">
        <f t="shared" si="0"/>
        <v>0</v>
      </c>
      <c r="F34" s="33">
        <f>'TOTAL SCH per FTE'!F34</f>
        <v>16</v>
      </c>
      <c r="G34" s="43">
        <f t="shared" si="3"/>
        <v>0</v>
      </c>
      <c r="H34" s="33">
        <f t="shared" si="1"/>
        <v>0</v>
      </c>
      <c r="J34" s="5" t="s">
        <v>122</v>
      </c>
      <c r="K34" s="50">
        <v>0</v>
      </c>
      <c r="M34" s="5" t="s">
        <v>122</v>
      </c>
      <c r="N34" s="5">
        <v>0</v>
      </c>
    </row>
    <row r="35" spans="1:14" x14ac:dyDescent="0.15">
      <c r="A35" s="5" t="s">
        <v>83</v>
      </c>
      <c r="B35" s="33">
        <f>'TOTAL SCH per FTE'!B35</f>
        <v>46.49</v>
      </c>
      <c r="C35" s="43">
        <f t="shared" si="2"/>
        <v>9</v>
      </c>
      <c r="D35" s="33">
        <f t="shared" si="0"/>
        <v>0.19359001935900194</v>
      </c>
      <c r="F35" s="33">
        <f>'TOTAL SCH per FTE'!F35</f>
        <v>44.25</v>
      </c>
      <c r="G35" s="43">
        <f t="shared" si="3"/>
        <v>0</v>
      </c>
      <c r="H35" s="33">
        <f t="shared" si="1"/>
        <v>0</v>
      </c>
      <c r="J35" s="5" t="s">
        <v>123</v>
      </c>
      <c r="K35" s="50">
        <v>9</v>
      </c>
      <c r="M35" s="5" t="s">
        <v>123</v>
      </c>
      <c r="N35" s="5">
        <v>0</v>
      </c>
    </row>
    <row r="36" spans="1:14" x14ac:dyDescent="0.15">
      <c r="A36" s="14" t="s">
        <v>56</v>
      </c>
      <c r="B36" s="38">
        <f>'TOTAL SCH per FTE'!B36</f>
        <v>518.40763333333325</v>
      </c>
      <c r="C36" s="46">
        <f>SUM(C12:C35)</f>
        <v>5175</v>
      </c>
      <c r="D36" s="38">
        <f t="shared" si="0"/>
        <v>9.9824918987496929</v>
      </c>
      <c r="E36" s="15"/>
      <c r="F36" s="38">
        <f>'TOTAL SCH per FTE'!F36</f>
        <v>523.71693333333337</v>
      </c>
      <c r="G36" s="46">
        <f>SUM(G12:G35)</f>
        <v>4974</v>
      </c>
      <c r="H36" s="38">
        <f t="shared" si="1"/>
        <v>9.4974969939231801</v>
      </c>
      <c r="M36" s="5" t="s">
        <v>119</v>
      </c>
      <c r="N36" s="5">
        <v>18</v>
      </c>
    </row>
    <row r="37" spans="1:14" x14ac:dyDescent="0.15">
      <c r="A37" s="5" t="s">
        <v>57</v>
      </c>
      <c r="B37" s="33">
        <f>'TOTAL SCH per FTE'!B37</f>
        <v>2.75</v>
      </c>
      <c r="C37" s="43">
        <f>K37</f>
        <v>15</v>
      </c>
      <c r="D37" s="33">
        <f t="shared" si="0"/>
        <v>5.4545454545454541</v>
      </c>
      <c r="F37" s="39">
        <f>'TOTAL SCH per FTE'!F37</f>
        <v>2.5</v>
      </c>
      <c r="G37" s="43">
        <f>N36+N37</f>
        <v>30</v>
      </c>
      <c r="H37" s="33">
        <f t="shared" si="1"/>
        <v>12</v>
      </c>
      <c r="J37" s="5" t="s">
        <v>4</v>
      </c>
      <c r="K37" s="50">
        <v>15</v>
      </c>
      <c r="M37" s="5" t="s">
        <v>4</v>
      </c>
      <c r="N37" s="5">
        <v>12</v>
      </c>
    </row>
    <row r="38" spans="1:14" x14ac:dyDescent="0.15">
      <c r="A38" s="13" t="s">
        <v>58</v>
      </c>
      <c r="B38" s="40">
        <f>'TOTAL SCH per FTE'!B38</f>
        <v>521.15763333333325</v>
      </c>
      <c r="C38" s="47">
        <f>C36+C37</f>
        <v>5190</v>
      </c>
      <c r="D38" s="40">
        <f t="shared" si="0"/>
        <v>9.9585992184450411</v>
      </c>
      <c r="E38" s="13"/>
      <c r="F38" s="40">
        <f>'TOTAL SCH per FTE'!F38</f>
        <v>526.21693333333337</v>
      </c>
      <c r="G38" s="47">
        <f>G36+G37</f>
        <v>5004</v>
      </c>
      <c r="H38" s="40">
        <f t="shared" si="1"/>
        <v>9.5093861162962696</v>
      </c>
      <c r="I38" s="19"/>
      <c r="J38" s="5" t="s">
        <v>163</v>
      </c>
      <c r="K38" s="50">
        <v>5190</v>
      </c>
      <c r="M38" s="5" t="s">
        <v>4</v>
      </c>
      <c r="N38" s="5">
        <v>5004</v>
      </c>
    </row>
    <row r="40" spans="1:14" x14ac:dyDescent="0.15">
      <c r="J40" s="5" t="s">
        <v>49</v>
      </c>
      <c r="K40" s="50"/>
    </row>
    <row r="41" spans="1:14" x14ac:dyDescent="0.15">
      <c r="A41" s="13" t="s">
        <v>49</v>
      </c>
      <c r="B41" s="40">
        <f>'TOTAL SCH per FTE'!B41</f>
        <v>19.4025</v>
      </c>
      <c r="C41" s="47">
        <f>K41</f>
        <v>1517</v>
      </c>
      <c r="D41" s="40">
        <f>IFERROR(C41/B41,"n/a")</f>
        <v>78.185800798866126</v>
      </c>
      <c r="E41" s="13"/>
      <c r="F41" s="40">
        <f>'TOTAL SCH per FTE'!F41</f>
        <v>20.369999999999997</v>
      </c>
      <c r="G41" s="47">
        <f t="shared" ref="G41" si="4">N41</f>
        <v>1183</v>
      </c>
      <c r="H41" s="40">
        <f t="shared" si="1"/>
        <v>58.075601374570454</v>
      </c>
      <c r="J41" s="5" t="s">
        <v>49</v>
      </c>
      <c r="K41" s="50">
        <v>1517</v>
      </c>
      <c r="M41" s="5" t="s">
        <v>49</v>
      </c>
      <c r="N41" s="5">
        <v>1183</v>
      </c>
    </row>
    <row r="42" spans="1:14" x14ac:dyDescent="0.15">
      <c r="J42" s="5" t="s">
        <v>164</v>
      </c>
      <c r="K42" s="50">
        <v>1517</v>
      </c>
      <c r="M42" s="5" t="s">
        <v>49</v>
      </c>
      <c r="N42" s="5">
        <v>1183</v>
      </c>
    </row>
    <row r="43" spans="1:14" ht="12" customHeight="1" x14ac:dyDescent="0.15"/>
    <row r="44" spans="1:14" x14ac:dyDescent="0.15">
      <c r="A44" s="16" t="s">
        <v>65</v>
      </c>
      <c r="E44" s="3"/>
      <c r="J44" s="5" t="s">
        <v>65</v>
      </c>
      <c r="K44" s="50"/>
    </row>
    <row r="45" spans="1:14" x14ac:dyDescent="0.15">
      <c r="A45" s="5" t="s">
        <v>80</v>
      </c>
      <c r="B45" s="33">
        <f>'TOTAL SCH per FTE'!B45</f>
        <v>1.3</v>
      </c>
      <c r="C45" s="43">
        <f t="shared" ref="C45:C50" si="5">K45</f>
        <v>0</v>
      </c>
      <c r="D45" s="33">
        <f t="shared" ref="D45:D51" si="6">IFERROR(C45/B45,"n/a")</f>
        <v>0</v>
      </c>
      <c r="F45" s="33">
        <f>'TOTAL SCH per FTE'!F45</f>
        <v>0.75</v>
      </c>
      <c r="G45" s="43">
        <f t="shared" ref="G45:G50" si="7">N45</f>
        <v>0</v>
      </c>
      <c r="H45" s="33">
        <f t="shared" si="1"/>
        <v>0</v>
      </c>
      <c r="J45" s="5" t="s">
        <v>124</v>
      </c>
      <c r="K45" s="50">
        <v>0</v>
      </c>
      <c r="M45" s="5" t="s">
        <v>124</v>
      </c>
      <c r="N45" s="5">
        <v>0</v>
      </c>
    </row>
    <row r="46" spans="1:14" x14ac:dyDescent="0.15">
      <c r="A46" s="5" t="s">
        <v>50</v>
      </c>
      <c r="B46" s="33">
        <f>'TOTAL SCH per FTE'!B46</f>
        <v>11.616666666666667</v>
      </c>
      <c r="C46" s="43">
        <f t="shared" si="5"/>
        <v>779</v>
      </c>
      <c r="D46" s="33">
        <f t="shared" si="6"/>
        <v>67.058823529411768</v>
      </c>
      <c r="F46" s="33">
        <f>'TOTAL SCH per FTE'!F46</f>
        <v>11.33</v>
      </c>
      <c r="G46" s="43">
        <f t="shared" si="7"/>
        <v>848</v>
      </c>
      <c r="H46" s="33">
        <f t="shared" si="1"/>
        <v>74.845542806707854</v>
      </c>
      <c r="J46" s="5" t="s">
        <v>125</v>
      </c>
      <c r="K46" s="50">
        <v>779</v>
      </c>
      <c r="M46" s="5" t="s">
        <v>125</v>
      </c>
      <c r="N46" s="5">
        <v>848</v>
      </c>
    </row>
    <row r="47" spans="1:14" x14ac:dyDescent="0.15">
      <c r="A47" s="5" t="s">
        <v>79</v>
      </c>
      <c r="B47" s="33">
        <f>'TOTAL SCH per FTE'!B47</f>
        <v>20.936666666666667</v>
      </c>
      <c r="C47" s="43">
        <f t="shared" si="5"/>
        <v>435</v>
      </c>
      <c r="D47" s="33">
        <f t="shared" si="6"/>
        <v>20.776946346123228</v>
      </c>
      <c r="F47" s="33">
        <f>'TOTAL SCH per FTE'!F47</f>
        <v>20.77</v>
      </c>
      <c r="G47" s="43">
        <f t="shared" si="7"/>
        <v>476</v>
      </c>
      <c r="H47" s="33">
        <f t="shared" si="1"/>
        <v>22.917669715936448</v>
      </c>
      <c r="J47" s="5" t="s">
        <v>126</v>
      </c>
      <c r="K47" s="50">
        <v>435</v>
      </c>
      <c r="M47" s="5" t="s">
        <v>126</v>
      </c>
      <c r="N47" s="5">
        <v>476</v>
      </c>
    </row>
    <row r="48" spans="1:14" x14ac:dyDescent="0.15">
      <c r="A48" s="5" t="s">
        <v>51</v>
      </c>
      <c r="B48" s="33">
        <f>'TOTAL SCH per FTE'!B48</f>
        <v>16.59</v>
      </c>
      <c r="C48" s="43">
        <f t="shared" si="5"/>
        <v>333</v>
      </c>
      <c r="D48" s="33">
        <f t="shared" si="6"/>
        <v>20.072332730560579</v>
      </c>
      <c r="F48" s="33">
        <f>'TOTAL SCH per FTE'!F48</f>
        <v>17.130000000000003</v>
      </c>
      <c r="G48" s="43">
        <f t="shared" si="7"/>
        <v>297</v>
      </c>
      <c r="H48" s="33">
        <f t="shared" si="1"/>
        <v>17.338003502626968</v>
      </c>
      <c r="J48" s="5" t="s">
        <v>127</v>
      </c>
      <c r="K48" s="50">
        <v>333</v>
      </c>
      <c r="M48" s="5" t="s">
        <v>127</v>
      </c>
      <c r="N48" s="5">
        <v>297</v>
      </c>
    </row>
    <row r="49" spans="1:14" x14ac:dyDescent="0.15">
      <c r="A49" s="5" t="s">
        <v>82</v>
      </c>
      <c r="B49" s="33">
        <f>'TOTAL SCH per FTE'!B49</f>
        <v>15.617633333333332</v>
      </c>
      <c r="C49" s="43">
        <f t="shared" si="5"/>
        <v>269</v>
      </c>
      <c r="D49" s="33">
        <f t="shared" si="6"/>
        <v>17.224120598724948</v>
      </c>
      <c r="F49" s="33">
        <f>'TOTAL SCH per FTE'!F49</f>
        <v>16.376666666666669</v>
      </c>
      <c r="G49" s="43">
        <f t="shared" si="7"/>
        <v>241</v>
      </c>
      <c r="H49" s="33">
        <f t="shared" si="1"/>
        <v>14.716059434154282</v>
      </c>
      <c r="J49" s="5" t="s">
        <v>128</v>
      </c>
      <c r="K49" s="50">
        <v>269</v>
      </c>
      <c r="M49" s="5" t="s">
        <v>128</v>
      </c>
      <c r="N49" s="5">
        <v>241</v>
      </c>
    </row>
    <row r="50" spans="1:14" x14ac:dyDescent="0.15">
      <c r="A50" s="5" t="s">
        <v>52</v>
      </c>
      <c r="B50" s="33">
        <f>'TOTAL SCH per FTE'!B50</f>
        <v>12.57</v>
      </c>
      <c r="C50" s="43">
        <f t="shared" si="5"/>
        <v>234</v>
      </c>
      <c r="D50" s="33">
        <f t="shared" si="6"/>
        <v>18.615751789976134</v>
      </c>
      <c r="F50" s="33">
        <f>'TOTAL SCH per FTE'!F50</f>
        <v>12.443333333333333</v>
      </c>
      <c r="G50" s="43">
        <f t="shared" si="7"/>
        <v>201</v>
      </c>
      <c r="H50" s="33">
        <f t="shared" si="1"/>
        <v>16.153227966782747</v>
      </c>
      <c r="J50" s="5" t="s">
        <v>129</v>
      </c>
      <c r="K50" s="50">
        <v>234</v>
      </c>
      <c r="M50" s="5" t="s">
        <v>129</v>
      </c>
      <c r="N50" s="5">
        <v>201</v>
      </c>
    </row>
    <row r="51" spans="1:14" x14ac:dyDescent="0.15">
      <c r="A51" s="13" t="s">
        <v>64</v>
      </c>
      <c r="B51" s="40">
        <f>'TOTAL SCH per FTE'!B51</f>
        <v>78.630966666666666</v>
      </c>
      <c r="C51" s="47">
        <f>SUM(C45:C50)</f>
        <v>2050</v>
      </c>
      <c r="D51" s="40">
        <f t="shared" si="6"/>
        <v>26.071153476853269</v>
      </c>
      <c r="E51" s="13"/>
      <c r="F51" s="40">
        <f>'TOTAL SCH per FTE'!F51</f>
        <v>78.8</v>
      </c>
      <c r="G51" s="47">
        <f>SUM(G45:G50)</f>
        <v>2063</v>
      </c>
      <c r="H51" s="40">
        <f t="shared" si="1"/>
        <v>26.180203045685282</v>
      </c>
      <c r="J51" s="5" t="s">
        <v>165</v>
      </c>
      <c r="K51" s="50">
        <v>2050</v>
      </c>
      <c r="M51" s="5" t="s">
        <v>65</v>
      </c>
      <c r="N51" s="5">
        <v>2063</v>
      </c>
    </row>
    <row r="54" spans="1:14" x14ac:dyDescent="0.15">
      <c r="A54" s="16" t="s">
        <v>29</v>
      </c>
      <c r="E54" s="3"/>
      <c r="J54" s="5" t="s">
        <v>130</v>
      </c>
      <c r="K54" s="50"/>
    </row>
    <row r="55" spans="1:14" x14ac:dyDescent="0.15">
      <c r="A55" s="5" t="s">
        <v>30</v>
      </c>
      <c r="B55" s="33">
        <f>'TOTAL SCH per FTE'!B55</f>
        <v>15.77</v>
      </c>
      <c r="C55" s="43">
        <f t="shared" ref="C55:C59" si="8">K55</f>
        <v>447</v>
      </c>
      <c r="D55" s="33">
        <f t="shared" ref="D55:D60" si="9">IFERROR(C55/B55,"n/a")</f>
        <v>28.344958782498416</v>
      </c>
      <c r="F55" s="33">
        <f>'TOTAL SCH per FTE'!F55</f>
        <v>16.29</v>
      </c>
      <c r="G55" s="43">
        <f t="shared" ref="G55:G59" si="10">N55</f>
        <v>117</v>
      </c>
      <c r="H55" s="33">
        <f t="shared" si="1"/>
        <v>7.182320441988951</v>
      </c>
      <c r="J55" s="5" t="s">
        <v>131</v>
      </c>
      <c r="K55" s="50">
        <v>447</v>
      </c>
      <c r="M55" s="5" t="s">
        <v>131</v>
      </c>
      <c r="N55" s="5">
        <v>117</v>
      </c>
    </row>
    <row r="56" spans="1:14" x14ac:dyDescent="0.15">
      <c r="A56" s="5" t="s">
        <v>32</v>
      </c>
      <c r="B56" s="33">
        <f>'TOTAL SCH per FTE'!B56</f>
        <v>20.974999999999998</v>
      </c>
      <c r="C56" s="43">
        <f t="shared" si="8"/>
        <v>402</v>
      </c>
      <c r="D56" s="33">
        <f t="shared" si="9"/>
        <v>19.165673420738976</v>
      </c>
      <c r="F56" s="33">
        <f>'TOTAL SCH per FTE'!F56</f>
        <v>22.25</v>
      </c>
      <c r="G56" s="43">
        <f t="shared" si="10"/>
        <v>690</v>
      </c>
      <c r="H56" s="33">
        <f t="shared" si="1"/>
        <v>31.011235955056179</v>
      </c>
      <c r="J56" s="5" t="s">
        <v>132</v>
      </c>
      <c r="K56" s="50">
        <v>402</v>
      </c>
      <c r="M56" s="5" t="s">
        <v>132</v>
      </c>
      <c r="N56" s="5">
        <v>690</v>
      </c>
    </row>
    <row r="57" spans="1:14" x14ac:dyDescent="0.15">
      <c r="A57" s="5" t="s">
        <v>31</v>
      </c>
      <c r="B57" s="33">
        <f>'TOTAL SCH per FTE'!B57</f>
        <v>16.329999999999998</v>
      </c>
      <c r="C57" s="43">
        <f t="shared" si="8"/>
        <v>273</v>
      </c>
      <c r="D57" s="33">
        <f t="shared" si="9"/>
        <v>16.71769748928353</v>
      </c>
      <c r="F57" s="33">
        <f>'TOTAL SCH per FTE'!F57</f>
        <v>16.5</v>
      </c>
      <c r="G57" s="43">
        <f t="shared" si="10"/>
        <v>411</v>
      </c>
      <c r="H57" s="33">
        <f t="shared" si="1"/>
        <v>24.90909090909091</v>
      </c>
      <c r="J57" s="5" t="s">
        <v>134</v>
      </c>
      <c r="K57" s="50">
        <v>273</v>
      </c>
      <c r="M57" s="5" t="s">
        <v>134</v>
      </c>
      <c r="N57" s="5">
        <v>411</v>
      </c>
    </row>
    <row r="58" spans="1:14" x14ac:dyDescent="0.15">
      <c r="A58" s="5" t="s">
        <v>77</v>
      </c>
      <c r="B58" s="33">
        <f>'TOTAL SCH per FTE'!B58</f>
        <v>5.7</v>
      </c>
      <c r="C58" s="43">
        <f t="shared" si="8"/>
        <v>120</v>
      </c>
      <c r="D58" s="33">
        <f t="shared" si="9"/>
        <v>21.052631578947366</v>
      </c>
      <c r="F58" s="33">
        <f>'TOTAL SCH per FTE'!F58</f>
        <v>5.75</v>
      </c>
      <c r="G58" s="43">
        <f t="shared" si="10"/>
        <v>303</v>
      </c>
      <c r="H58" s="33">
        <f t="shared" si="1"/>
        <v>52.695652173913047</v>
      </c>
      <c r="J58" s="5" t="s">
        <v>133</v>
      </c>
      <c r="K58" s="50">
        <v>120</v>
      </c>
      <c r="M58" s="5" t="s">
        <v>133</v>
      </c>
      <c r="N58" s="5">
        <v>303</v>
      </c>
    </row>
    <row r="59" spans="1:14" x14ac:dyDescent="0.15">
      <c r="A59" s="5" t="s">
        <v>85</v>
      </c>
      <c r="B59" s="33">
        <f>'TOTAL SCH per FTE'!B59</f>
        <v>1</v>
      </c>
      <c r="C59" s="43">
        <f t="shared" si="8"/>
        <v>87</v>
      </c>
      <c r="D59" s="33">
        <f t="shared" si="9"/>
        <v>87</v>
      </c>
      <c r="F59" s="33">
        <f>'TOTAL SCH per FTE'!F59</f>
        <v>0.5</v>
      </c>
      <c r="G59" s="43">
        <f t="shared" si="10"/>
        <v>60</v>
      </c>
      <c r="H59" s="33">
        <f t="shared" si="1"/>
        <v>120</v>
      </c>
      <c r="J59" s="5" t="s">
        <v>85</v>
      </c>
      <c r="K59" s="50">
        <v>87</v>
      </c>
      <c r="M59" s="5" t="s">
        <v>85</v>
      </c>
      <c r="N59" s="5">
        <v>60</v>
      </c>
    </row>
    <row r="60" spans="1:14" x14ac:dyDescent="0.15">
      <c r="A60" s="13" t="s">
        <v>60</v>
      </c>
      <c r="B60" s="40">
        <f>'TOTAL SCH per FTE'!B60</f>
        <v>59.774999999999999</v>
      </c>
      <c r="C60" s="47">
        <f>SUM(C55:C59)</f>
        <v>1329</v>
      </c>
      <c r="D60" s="40">
        <f t="shared" si="9"/>
        <v>22.233375156838143</v>
      </c>
      <c r="E60" s="13"/>
      <c r="F60" s="40">
        <f>'TOTAL SCH per FTE'!F60</f>
        <v>61.29</v>
      </c>
      <c r="G60" s="47">
        <f>SUM(G55:G59)</f>
        <v>1581</v>
      </c>
      <c r="H60" s="40">
        <f t="shared" si="1"/>
        <v>25.795398923152227</v>
      </c>
      <c r="J60" s="5" t="s">
        <v>166</v>
      </c>
      <c r="K60" s="50">
        <v>1329</v>
      </c>
      <c r="M60" s="5" t="s">
        <v>130</v>
      </c>
      <c r="N60" s="5">
        <v>1581</v>
      </c>
    </row>
    <row r="63" spans="1:14" x14ac:dyDescent="0.15">
      <c r="A63" s="16" t="s">
        <v>33</v>
      </c>
      <c r="E63" s="3"/>
      <c r="J63" s="5" t="s">
        <v>33</v>
      </c>
      <c r="K63" s="50"/>
    </row>
    <row r="64" spans="1:14" x14ac:dyDescent="0.15">
      <c r="A64" s="5" t="s">
        <v>59</v>
      </c>
      <c r="B64" s="33">
        <f>'TOTAL SCH per FTE'!B64</f>
        <v>18.465</v>
      </c>
      <c r="C64" s="43">
        <f t="shared" ref="C64:C66" si="11">K64</f>
        <v>2927</v>
      </c>
      <c r="D64" s="33">
        <f>IFERROR(C64/B64,"n/a")</f>
        <v>158.51611156241538</v>
      </c>
      <c r="F64" s="33">
        <f>'TOTAL SCH per FTE'!F64</f>
        <v>19.324444444444442</v>
      </c>
      <c r="G64" s="43">
        <f t="shared" ref="G64:G66" si="12">N64</f>
        <v>2654</v>
      </c>
      <c r="H64" s="33">
        <f t="shared" si="1"/>
        <v>137.33900643974243</v>
      </c>
      <c r="J64" s="5" t="s">
        <v>135</v>
      </c>
      <c r="K64" s="50">
        <v>2927</v>
      </c>
      <c r="M64" s="5" t="s">
        <v>135</v>
      </c>
      <c r="N64" s="5">
        <v>2654</v>
      </c>
    </row>
    <row r="65" spans="1:14" x14ac:dyDescent="0.15">
      <c r="A65" s="5" t="s">
        <v>34</v>
      </c>
      <c r="B65" s="33">
        <f>'TOTAL SCH per FTE'!B65</f>
        <v>50.99</v>
      </c>
      <c r="C65" s="43">
        <f t="shared" si="11"/>
        <v>1236</v>
      </c>
      <c r="D65" s="33">
        <f>IFERROR(C65/B65,"n/a")</f>
        <v>24.240047068052558</v>
      </c>
      <c r="F65" s="33">
        <f>'TOTAL SCH per FTE'!F65</f>
        <v>53.745555555555605</v>
      </c>
      <c r="G65" s="43">
        <f t="shared" si="12"/>
        <v>1266</v>
      </c>
      <c r="H65" s="33">
        <f t="shared" si="1"/>
        <v>23.555436108412042</v>
      </c>
      <c r="J65" s="5" t="s">
        <v>136</v>
      </c>
      <c r="K65" s="50">
        <v>1236</v>
      </c>
      <c r="M65" s="5" t="s">
        <v>136</v>
      </c>
      <c r="N65" s="5">
        <v>1266</v>
      </c>
    </row>
    <row r="66" spans="1:14" x14ac:dyDescent="0.15">
      <c r="A66" s="5" t="s">
        <v>88</v>
      </c>
      <c r="B66" s="33">
        <f>'TOTAL SCH per FTE'!B66</f>
        <v>26.366333333333337</v>
      </c>
      <c r="C66" s="43">
        <f t="shared" si="11"/>
        <v>0</v>
      </c>
      <c r="D66" s="33">
        <f>IFERROR(C66/B66,"n/a")</f>
        <v>0</v>
      </c>
      <c r="F66" s="33">
        <f>'TOTAL SCH per FTE'!F66</f>
        <v>9.3333333333333321</v>
      </c>
      <c r="G66" s="43">
        <f t="shared" si="12"/>
        <v>0</v>
      </c>
      <c r="H66" s="33">
        <f t="shared" si="1"/>
        <v>0</v>
      </c>
      <c r="J66" s="5" t="s">
        <v>137</v>
      </c>
      <c r="K66" s="50">
        <v>0</v>
      </c>
      <c r="M66" s="5" t="s">
        <v>137</v>
      </c>
      <c r="N66" s="5">
        <v>0</v>
      </c>
    </row>
    <row r="67" spans="1:14" x14ac:dyDescent="0.15">
      <c r="A67" s="13" t="s">
        <v>61</v>
      </c>
      <c r="B67" s="40">
        <f>'TOTAL SCH per FTE'!B67</f>
        <v>95.821333333333342</v>
      </c>
      <c r="C67" s="47">
        <f>SUM(C62:C66)</f>
        <v>4163</v>
      </c>
      <c r="D67" s="40">
        <f>IFERROR(C67/B67,"n/a")</f>
        <v>43.44544012467648</v>
      </c>
      <c r="E67" s="13"/>
      <c r="F67" s="40">
        <f>'TOTAL SCH per FTE'!F67</f>
        <v>82.403333333333379</v>
      </c>
      <c r="G67" s="47">
        <f>SUM(G64:G66)</f>
        <v>3920</v>
      </c>
      <c r="H67" s="40">
        <f t="shared" si="1"/>
        <v>47.570891145180184</v>
      </c>
      <c r="J67" s="5" t="s">
        <v>167</v>
      </c>
      <c r="K67" s="50">
        <v>4163</v>
      </c>
      <c r="M67" s="5" t="s">
        <v>33</v>
      </c>
      <c r="N67" s="5">
        <v>3920</v>
      </c>
    </row>
    <row r="70" spans="1:14" x14ac:dyDescent="0.15">
      <c r="A70" s="16" t="s">
        <v>35</v>
      </c>
      <c r="E70" s="3"/>
      <c r="J70" s="5" t="s">
        <v>35</v>
      </c>
      <c r="K70" s="50"/>
    </row>
    <row r="71" spans="1:14" x14ac:dyDescent="0.15">
      <c r="A71" s="5" t="s">
        <v>94</v>
      </c>
      <c r="B71" s="33">
        <f>'TOTAL SCH per FTE'!B71</f>
        <v>2.8333333333333335</v>
      </c>
      <c r="C71" s="43">
        <f t="shared" ref="C71:C78" si="13">K71</f>
        <v>12</v>
      </c>
      <c r="D71" s="33">
        <f t="shared" ref="D71:D79" si="14">IFERROR(C71/B71,"n/a")</f>
        <v>4.2352941176470589</v>
      </c>
      <c r="F71" s="33">
        <f>'TOTAL SCH per FTE'!F71</f>
        <v>3</v>
      </c>
      <c r="G71" s="43">
        <f t="shared" ref="G71:G78" si="15">N71</f>
        <v>6</v>
      </c>
      <c r="H71" s="33">
        <f>IFERROR(G71/F71,"n/a")</f>
        <v>2</v>
      </c>
      <c r="J71" s="5" t="s">
        <v>138</v>
      </c>
      <c r="K71" s="50">
        <v>12</v>
      </c>
      <c r="M71" s="5" t="s">
        <v>138</v>
      </c>
      <c r="N71" s="5">
        <v>6</v>
      </c>
    </row>
    <row r="72" spans="1:14" x14ac:dyDescent="0.15">
      <c r="A72" s="5" t="s">
        <v>36</v>
      </c>
      <c r="B72" s="33">
        <f>'TOTAL SCH per FTE'!B72</f>
        <v>7.38</v>
      </c>
      <c r="C72" s="43">
        <f t="shared" si="13"/>
        <v>64</v>
      </c>
      <c r="D72" s="33">
        <f t="shared" si="14"/>
        <v>8.6720867208672097</v>
      </c>
      <c r="F72" s="33">
        <f>'TOTAL SCH per FTE'!F72</f>
        <v>7.1966666666666663</v>
      </c>
      <c r="G72" s="43">
        <f t="shared" si="15"/>
        <v>67</v>
      </c>
      <c r="H72" s="33">
        <f t="shared" si="1"/>
        <v>9.3098656785548872</v>
      </c>
      <c r="J72" s="5" t="s">
        <v>139</v>
      </c>
      <c r="K72" s="50">
        <v>64</v>
      </c>
      <c r="M72" s="5" t="s">
        <v>139</v>
      </c>
      <c r="N72" s="5">
        <v>67</v>
      </c>
    </row>
    <row r="73" spans="1:14" x14ac:dyDescent="0.15">
      <c r="A73" s="5" t="s">
        <v>37</v>
      </c>
      <c r="B73" s="33">
        <f>'TOTAL SCH per FTE'!B73</f>
        <v>8.4333333333333336</v>
      </c>
      <c r="C73" s="43">
        <f t="shared" si="13"/>
        <v>178</v>
      </c>
      <c r="D73" s="33">
        <f t="shared" si="14"/>
        <v>21.106719367588934</v>
      </c>
      <c r="F73" s="33">
        <f>'TOTAL SCH per FTE'!F73</f>
        <v>9.5</v>
      </c>
      <c r="G73" s="43">
        <f t="shared" si="15"/>
        <v>268</v>
      </c>
      <c r="H73" s="33">
        <f t="shared" si="1"/>
        <v>28.210526315789473</v>
      </c>
      <c r="J73" s="5" t="s">
        <v>140</v>
      </c>
      <c r="K73" s="50">
        <v>178</v>
      </c>
      <c r="M73" s="5" t="s">
        <v>140</v>
      </c>
      <c r="N73" s="5">
        <v>268</v>
      </c>
    </row>
    <row r="74" spans="1:14" x14ac:dyDescent="0.15">
      <c r="A74" s="5" t="s">
        <v>40</v>
      </c>
      <c r="B74" s="33">
        <f>'TOTAL SCH per FTE'!B74</f>
        <v>14.25</v>
      </c>
      <c r="C74" s="43">
        <f t="shared" si="13"/>
        <v>477</v>
      </c>
      <c r="D74" s="33">
        <f t="shared" si="14"/>
        <v>33.473684210526315</v>
      </c>
      <c r="F74" s="33">
        <f>'TOTAL SCH per FTE'!F74</f>
        <v>14.75</v>
      </c>
      <c r="G74" s="43">
        <f t="shared" si="15"/>
        <v>474</v>
      </c>
      <c r="H74" s="33">
        <f t="shared" si="1"/>
        <v>32.135593220338983</v>
      </c>
      <c r="J74" s="5" t="s">
        <v>141</v>
      </c>
      <c r="K74" s="50">
        <v>477</v>
      </c>
      <c r="M74" s="5" t="s">
        <v>141</v>
      </c>
      <c r="N74" s="5">
        <v>474</v>
      </c>
    </row>
    <row r="75" spans="1:14" x14ac:dyDescent="0.15">
      <c r="A75" s="5" t="s">
        <v>38</v>
      </c>
      <c r="B75" s="33">
        <f>'TOTAL SCH per FTE'!B75</f>
        <v>10.455633333333335</v>
      </c>
      <c r="C75" s="43">
        <f t="shared" si="13"/>
        <v>186</v>
      </c>
      <c r="D75" s="33">
        <f t="shared" si="14"/>
        <v>17.78945321341924</v>
      </c>
      <c r="F75" s="33">
        <f>'TOTAL SCH per FTE'!F75</f>
        <v>10.665000000000001</v>
      </c>
      <c r="G75" s="43">
        <f t="shared" si="15"/>
        <v>181</v>
      </c>
      <c r="H75" s="33">
        <f t="shared" si="1"/>
        <v>16.971401781528364</v>
      </c>
      <c r="J75" s="5" t="s">
        <v>142</v>
      </c>
      <c r="K75" s="50">
        <v>186</v>
      </c>
      <c r="M75" s="5" t="s">
        <v>142</v>
      </c>
      <c r="N75" s="5">
        <v>181</v>
      </c>
    </row>
    <row r="76" spans="1:14" x14ac:dyDescent="0.15">
      <c r="A76" s="5" t="s">
        <v>78</v>
      </c>
      <c r="B76" s="33">
        <f>'TOTAL SCH per FTE'!B76</f>
        <v>10.08</v>
      </c>
      <c r="C76" s="43">
        <f t="shared" si="13"/>
        <v>253</v>
      </c>
      <c r="D76" s="33">
        <f t="shared" si="14"/>
        <v>25.099206349206348</v>
      </c>
      <c r="F76" s="33">
        <f>'TOTAL SCH per FTE'!F76</f>
        <v>10.345600000000001</v>
      </c>
      <c r="G76" s="43">
        <f t="shared" si="15"/>
        <v>220</v>
      </c>
      <c r="H76" s="33">
        <f t="shared" si="1"/>
        <v>21.265078874110731</v>
      </c>
      <c r="J76" s="5" t="s">
        <v>143</v>
      </c>
      <c r="K76" s="50">
        <v>253</v>
      </c>
      <c r="M76" s="5" t="s">
        <v>143</v>
      </c>
      <c r="N76" s="5">
        <v>220</v>
      </c>
    </row>
    <row r="77" spans="1:14" x14ac:dyDescent="0.15">
      <c r="A77" s="5" t="s">
        <v>39</v>
      </c>
      <c r="B77" s="33">
        <f>'TOTAL SCH per FTE'!B77</f>
        <v>9.17</v>
      </c>
      <c r="C77" s="43">
        <f t="shared" si="13"/>
        <v>138</v>
      </c>
      <c r="D77" s="33">
        <f t="shared" si="14"/>
        <v>15.04907306434024</v>
      </c>
      <c r="F77" s="33">
        <f>'TOTAL SCH per FTE'!F77</f>
        <v>8.57</v>
      </c>
      <c r="G77" s="43">
        <f t="shared" si="15"/>
        <v>132</v>
      </c>
      <c r="H77" s="33">
        <f t="shared" si="1"/>
        <v>15.402567094515753</v>
      </c>
      <c r="J77" s="5" t="s">
        <v>144</v>
      </c>
      <c r="K77" s="50">
        <v>138</v>
      </c>
      <c r="M77" s="5" t="s">
        <v>144</v>
      </c>
      <c r="N77" s="5">
        <v>132</v>
      </c>
    </row>
    <row r="78" spans="1:14" x14ac:dyDescent="0.15">
      <c r="A78" s="5" t="s">
        <v>86</v>
      </c>
      <c r="B78" s="33">
        <f>'TOTAL SCH per FTE'!B78</f>
        <v>1.1666666666666665</v>
      </c>
      <c r="C78" s="43">
        <f t="shared" si="13"/>
        <v>65</v>
      </c>
      <c r="D78" s="33">
        <f t="shared" si="14"/>
        <v>55.714285714285722</v>
      </c>
      <c r="F78" s="33">
        <f>'TOTAL SCH per FTE'!F78</f>
        <v>0.66666666666666663</v>
      </c>
      <c r="G78" s="43">
        <f t="shared" si="15"/>
        <v>39</v>
      </c>
      <c r="H78" s="33">
        <f t="shared" ref="H78:H107" si="16">IFERROR(G78/F78,"n/a")</f>
        <v>58.5</v>
      </c>
      <c r="J78" s="5" t="s">
        <v>145</v>
      </c>
      <c r="K78" s="50">
        <v>65</v>
      </c>
      <c r="M78" s="5" t="s">
        <v>145</v>
      </c>
      <c r="N78" s="5">
        <v>39</v>
      </c>
    </row>
    <row r="79" spans="1:14" x14ac:dyDescent="0.15">
      <c r="A79" s="13" t="s">
        <v>62</v>
      </c>
      <c r="B79" s="40">
        <f>'TOTAL SCH per FTE'!B79</f>
        <v>63.768966666666664</v>
      </c>
      <c r="C79" s="47">
        <f>SUM(C71:C78)</f>
        <v>1373</v>
      </c>
      <c r="D79" s="40">
        <f t="shared" si="14"/>
        <v>21.530849122535571</v>
      </c>
      <c r="E79" s="13"/>
      <c r="F79" s="40">
        <f>'TOTAL SCH per FTE'!F79</f>
        <v>64.693933333333334</v>
      </c>
      <c r="G79" s="47">
        <f>SUM(G71:G78)</f>
        <v>1387</v>
      </c>
      <c r="H79" s="40">
        <f t="shared" si="16"/>
        <v>21.439413690516062</v>
      </c>
      <c r="J79" s="5" t="s">
        <v>168</v>
      </c>
      <c r="K79" s="50">
        <v>1373</v>
      </c>
      <c r="M79" s="5" t="s">
        <v>35</v>
      </c>
      <c r="N79" s="5">
        <v>1387</v>
      </c>
    </row>
    <row r="81" spans="1:14" x14ac:dyDescent="0.15">
      <c r="J81" s="5" t="s">
        <v>169</v>
      </c>
    </row>
    <row r="82" spans="1:14" x14ac:dyDescent="0.15">
      <c r="A82" s="13" t="s">
        <v>75</v>
      </c>
      <c r="B82" s="40">
        <f>'TOTAL SCH per FTE'!B82</f>
        <v>27.333333333333332</v>
      </c>
      <c r="C82" s="47">
        <f t="shared" ref="C82" si="17">K82</f>
        <v>456</v>
      </c>
      <c r="D82" s="40">
        <f>IFERROR(C82/B82,"n/a")</f>
        <v>16.682926829268293</v>
      </c>
      <c r="E82" s="13"/>
      <c r="F82" s="40">
        <f>'TOTAL SCH per FTE'!F82</f>
        <v>30.529166666666665</v>
      </c>
      <c r="G82" s="47">
        <f t="shared" ref="G82" si="18">N82</f>
        <v>441</v>
      </c>
      <c r="H82" s="40">
        <f t="shared" si="16"/>
        <v>14.445202675037534</v>
      </c>
      <c r="J82" s="5" t="s">
        <v>169</v>
      </c>
      <c r="K82" s="50">
        <v>456</v>
      </c>
      <c r="M82" s="5" t="s">
        <v>169</v>
      </c>
      <c r="N82" s="5">
        <v>441</v>
      </c>
    </row>
    <row r="83" spans="1:14" x14ac:dyDescent="0.15">
      <c r="A83" s="17"/>
      <c r="B83" s="41"/>
      <c r="C83" s="48"/>
      <c r="D83" s="41"/>
      <c r="E83" s="8"/>
      <c r="F83" s="41"/>
      <c r="G83" s="48"/>
      <c r="H83" s="41"/>
      <c r="J83" s="5" t="s">
        <v>170</v>
      </c>
      <c r="K83" s="50">
        <v>456</v>
      </c>
      <c r="M83" s="5" t="s">
        <v>169</v>
      </c>
      <c r="N83" s="5">
        <v>441</v>
      </c>
    </row>
    <row r="84" spans="1:14" x14ac:dyDescent="0.15">
      <c r="J84" s="5" t="s">
        <v>41</v>
      </c>
      <c r="K84" s="50"/>
    </row>
    <row r="85" spans="1:14" x14ac:dyDescent="0.15">
      <c r="A85" s="13" t="s">
        <v>41</v>
      </c>
      <c r="B85" s="40">
        <f>'TOTAL SCH per FTE'!B85</f>
        <v>35.990833333333335</v>
      </c>
      <c r="C85" s="47">
        <f t="shared" ref="C85" si="19">K85</f>
        <v>5608</v>
      </c>
      <c r="D85" s="40">
        <f>IFERROR(C85/B85,"n/a")</f>
        <v>155.81745351825697</v>
      </c>
      <c r="E85" s="13"/>
      <c r="F85" s="40">
        <f>'TOTAL SCH per FTE'!F85</f>
        <v>36.245000000000005</v>
      </c>
      <c r="G85" s="47">
        <f t="shared" ref="G85" si="20">N85</f>
        <v>4886</v>
      </c>
      <c r="H85" s="40">
        <f t="shared" si="16"/>
        <v>134.80480066216029</v>
      </c>
      <c r="J85" s="5" t="s">
        <v>41</v>
      </c>
      <c r="K85" s="50">
        <v>5608</v>
      </c>
      <c r="M85" s="5" t="s">
        <v>41</v>
      </c>
      <c r="N85" s="5">
        <v>4886</v>
      </c>
    </row>
    <row r="86" spans="1:14" x14ac:dyDescent="0.15">
      <c r="J86" s="5" t="s">
        <v>171</v>
      </c>
      <c r="K86" s="50">
        <v>5608</v>
      </c>
      <c r="M86" s="5" t="s">
        <v>41</v>
      </c>
      <c r="N86" s="5">
        <v>4886</v>
      </c>
    </row>
    <row r="88" spans="1:14" x14ac:dyDescent="0.15">
      <c r="A88" s="16" t="s">
        <v>42</v>
      </c>
      <c r="E88" s="3"/>
      <c r="J88" s="5" t="s">
        <v>42</v>
      </c>
      <c r="K88" s="50"/>
    </row>
    <row r="89" spans="1:14" x14ac:dyDescent="0.15">
      <c r="A89" s="5" t="s">
        <v>44</v>
      </c>
      <c r="B89" s="33">
        <f>'TOTAL SCH per FTE'!B89</f>
        <v>5.35</v>
      </c>
      <c r="C89" s="43">
        <f t="shared" ref="C89:C94" si="21">K89</f>
        <v>133</v>
      </c>
      <c r="D89" s="33">
        <f t="shared" ref="D89:D95" si="22">IFERROR(C89/B89,"n/a")</f>
        <v>24.859813084112151</v>
      </c>
      <c r="F89" s="33">
        <f>'TOTAL SCH per FTE'!F89</f>
        <v>5.54</v>
      </c>
      <c r="G89" s="43">
        <f t="shared" ref="G89:G94" si="23">N89</f>
        <v>134</v>
      </c>
      <c r="H89" s="33">
        <f t="shared" si="16"/>
        <v>24.187725631768952</v>
      </c>
      <c r="J89" s="5" t="s">
        <v>146</v>
      </c>
      <c r="K89" s="50">
        <v>133</v>
      </c>
      <c r="M89" s="5" t="s">
        <v>146</v>
      </c>
      <c r="N89" s="5">
        <v>134</v>
      </c>
    </row>
    <row r="90" spans="1:14" x14ac:dyDescent="0.15">
      <c r="A90" s="5" t="s">
        <v>45</v>
      </c>
      <c r="B90" s="33">
        <f>'TOTAL SCH per FTE'!B90</f>
        <v>4.0999999999999996</v>
      </c>
      <c r="C90" s="43">
        <f t="shared" si="21"/>
        <v>243</v>
      </c>
      <c r="D90" s="33">
        <f t="shared" si="22"/>
        <v>59.268292682926834</v>
      </c>
      <c r="F90" s="33">
        <f>'TOTAL SCH per FTE'!F90</f>
        <v>4</v>
      </c>
      <c r="G90" s="43">
        <f t="shared" si="23"/>
        <v>308</v>
      </c>
      <c r="H90" s="33">
        <f t="shared" si="16"/>
        <v>77</v>
      </c>
      <c r="J90" s="5" t="s">
        <v>149</v>
      </c>
      <c r="K90" s="50">
        <v>243</v>
      </c>
      <c r="M90" s="5" t="s">
        <v>149</v>
      </c>
      <c r="N90" s="5">
        <v>308</v>
      </c>
    </row>
    <row r="91" spans="1:14" x14ac:dyDescent="0.15">
      <c r="A91" s="5" t="s">
        <v>47</v>
      </c>
      <c r="B91" s="33">
        <f>'TOTAL SCH per FTE'!B91</f>
        <v>6.15</v>
      </c>
      <c r="C91" s="43">
        <f t="shared" si="21"/>
        <v>161</v>
      </c>
      <c r="D91" s="33">
        <f t="shared" si="22"/>
        <v>26.178861788617883</v>
      </c>
      <c r="F91" s="33">
        <f>'TOTAL SCH per FTE'!F91</f>
        <v>6</v>
      </c>
      <c r="G91" s="43">
        <f t="shared" si="23"/>
        <v>108</v>
      </c>
      <c r="H91" s="33">
        <f t="shared" si="16"/>
        <v>18</v>
      </c>
      <c r="J91" s="5" t="s">
        <v>147</v>
      </c>
      <c r="K91" s="50">
        <v>161</v>
      </c>
      <c r="M91" s="5" t="s">
        <v>147</v>
      </c>
      <c r="N91" s="5">
        <v>108</v>
      </c>
    </row>
    <row r="92" spans="1:14" x14ac:dyDescent="0.15">
      <c r="A92" s="5" t="s">
        <v>46</v>
      </c>
      <c r="B92" s="33">
        <f>'TOTAL SCH per FTE'!B92</f>
        <v>4.333333333333333</v>
      </c>
      <c r="C92" s="43">
        <f t="shared" si="21"/>
        <v>188</v>
      </c>
      <c r="D92" s="33">
        <f t="shared" si="22"/>
        <v>43.384615384615387</v>
      </c>
      <c r="F92" s="33">
        <f>'TOTAL SCH per FTE'!F92</f>
        <v>4.833333333333333</v>
      </c>
      <c r="G92" s="43">
        <f t="shared" si="23"/>
        <v>100</v>
      </c>
      <c r="H92" s="33">
        <f t="shared" si="16"/>
        <v>20.689655172413794</v>
      </c>
      <c r="J92" s="5" t="s">
        <v>148</v>
      </c>
      <c r="K92" s="50">
        <v>188</v>
      </c>
      <c r="M92" s="5" t="s">
        <v>148</v>
      </c>
      <c r="N92" s="5">
        <v>100</v>
      </c>
    </row>
    <row r="93" spans="1:14" x14ac:dyDescent="0.15">
      <c r="A93" s="5" t="s">
        <v>43</v>
      </c>
      <c r="B93" s="33">
        <f>'TOTAL SCH per FTE'!B93</f>
        <v>8.8650000000000002</v>
      </c>
      <c r="C93" s="43">
        <f t="shared" si="21"/>
        <v>224</v>
      </c>
      <c r="D93" s="33">
        <f t="shared" si="22"/>
        <v>25.26790750141004</v>
      </c>
      <c r="F93" s="33">
        <f>'TOTAL SCH per FTE'!F93</f>
        <v>8</v>
      </c>
      <c r="G93" s="43">
        <f t="shared" si="23"/>
        <v>198</v>
      </c>
      <c r="H93" s="33">
        <f t="shared" si="16"/>
        <v>24.75</v>
      </c>
      <c r="J93" s="5" t="s">
        <v>150</v>
      </c>
      <c r="K93" s="50">
        <v>224</v>
      </c>
      <c r="M93" s="5" t="s">
        <v>150</v>
      </c>
      <c r="N93" s="5">
        <v>198</v>
      </c>
    </row>
    <row r="94" spans="1:14" x14ac:dyDescent="0.15">
      <c r="A94" s="5" t="s">
        <v>48</v>
      </c>
      <c r="B94" s="33">
        <f>'TOTAL SCH per FTE'!B94</f>
        <v>23.893333333333338</v>
      </c>
      <c r="C94" s="43">
        <f t="shared" si="21"/>
        <v>2779</v>
      </c>
      <c r="D94" s="33">
        <f t="shared" si="22"/>
        <v>116.30859374999997</v>
      </c>
      <c r="F94" s="33">
        <f>'TOTAL SCH per FTE'!F94</f>
        <v>24.51666666666668</v>
      </c>
      <c r="G94" s="43">
        <f t="shared" si="23"/>
        <v>2683</v>
      </c>
      <c r="H94" s="33">
        <f t="shared" si="16"/>
        <v>109.43575798776337</v>
      </c>
      <c r="J94" s="5" t="s">
        <v>151</v>
      </c>
      <c r="K94" s="50">
        <v>2779</v>
      </c>
      <c r="M94" s="5" t="s">
        <v>151</v>
      </c>
      <c r="N94" s="5">
        <v>2683</v>
      </c>
    </row>
    <row r="95" spans="1:14" x14ac:dyDescent="0.15">
      <c r="A95" s="13" t="s">
        <v>63</v>
      </c>
      <c r="B95" s="40">
        <f>'TOTAL SCH per FTE'!B95</f>
        <v>52.69166666666667</v>
      </c>
      <c r="C95" s="47">
        <f>SUM(C89:C94)</f>
        <v>3728</v>
      </c>
      <c r="D95" s="40">
        <f t="shared" si="22"/>
        <v>70.751225684010748</v>
      </c>
      <c r="E95" s="13"/>
      <c r="F95" s="40">
        <f>'TOTAL SCH per FTE'!F95</f>
        <v>52.890000000000015</v>
      </c>
      <c r="G95" s="47">
        <f>SUM(G89:G94)</f>
        <v>3531</v>
      </c>
      <c r="H95" s="40">
        <f t="shared" si="16"/>
        <v>66.761202495745863</v>
      </c>
      <c r="J95" s="5" t="s">
        <v>172</v>
      </c>
      <c r="K95" s="50">
        <v>3728</v>
      </c>
      <c r="M95" s="5" t="s">
        <v>42</v>
      </c>
      <c r="N95" s="5">
        <v>3531</v>
      </c>
    </row>
    <row r="98" spans="1:14" x14ac:dyDescent="0.15">
      <c r="A98" s="16" t="s">
        <v>71</v>
      </c>
      <c r="E98" s="3"/>
      <c r="J98" s="5" t="s">
        <v>152</v>
      </c>
      <c r="K98" s="50"/>
    </row>
    <row r="99" spans="1:14" x14ac:dyDescent="0.15">
      <c r="A99" s="5" t="s">
        <v>81</v>
      </c>
      <c r="B99" s="33">
        <f>'TOTAL SCH per FTE'!B99</f>
        <v>1.0833333333333335</v>
      </c>
      <c r="C99" s="43">
        <f>K99</f>
        <v>0</v>
      </c>
      <c r="D99" s="33">
        <f t="shared" ref="D99:D104" si="24">IFERROR(C99/B99,"n/a")</f>
        <v>0</v>
      </c>
      <c r="F99" s="33">
        <f>'TOTAL SCH per FTE'!F99</f>
        <v>1.0833333333333333</v>
      </c>
      <c r="G99" s="43">
        <f t="shared" ref="G99:G103" si="25">N99</f>
        <v>0</v>
      </c>
      <c r="H99" s="33">
        <f t="shared" si="16"/>
        <v>0</v>
      </c>
      <c r="I99" s="9" t="s">
        <v>28</v>
      </c>
      <c r="J99" s="5" t="s">
        <v>153</v>
      </c>
      <c r="K99" s="50">
        <v>0</v>
      </c>
      <c r="M99" s="5" t="s">
        <v>153</v>
      </c>
      <c r="N99" s="5">
        <v>0</v>
      </c>
    </row>
    <row r="100" spans="1:14" x14ac:dyDescent="0.15">
      <c r="A100" s="5" t="s">
        <v>53</v>
      </c>
      <c r="B100" s="33">
        <f>'TOTAL SCH per FTE'!B100</f>
        <v>1.5</v>
      </c>
      <c r="C100" s="43">
        <f t="shared" ref="C100:C103" si="26">K100</f>
        <v>0</v>
      </c>
      <c r="D100" s="33">
        <f t="shared" si="24"/>
        <v>0</v>
      </c>
      <c r="F100" s="33">
        <f>'TOTAL SCH per FTE'!F100</f>
        <v>2.0833333333333335</v>
      </c>
      <c r="G100" s="43">
        <f t="shared" si="25"/>
        <v>0</v>
      </c>
      <c r="H100" s="33">
        <f t="shared" si="16"/>
        <v>0</v>
      </c>
      <c r="J100" s="5" t="s">
        <v>157</v>
      </c>
      <c r="K100" s="50">
        <v>0</v>
      </c>
      <c r="M100" s="5" t="s">
        <v>157</v>
      </c>
      <c r="N100" s="5">
        <v>0</v>
      </c>
    </row>
    <row r="101" spans="1:14" x14ac:dyDescent="0.15">
      <c r="A101" s="5" t="s">
        <v>74</v>
      </c>
      <c r="B101" s="33">
        <f>'TOTAL SCH per FTE'!B101</f>
        <v>5</v>
      </c>
      <c r="C101" s="43">
        <f t="shared" si="26"/>
        <v>0</v>
      </c>
      <c r="D101" s="33">
        <f t="shared" si="24"/>
        <v>0</v>
      </c>
      <c r="F101" s="33">
        <f>'TOTAL SCH per FTE'!F101</f>
        <v>3.5</v>
      </c>
      <c r="G101" s="43">
        <f t="shared" si="25"/>
        <v>0</v>
      </c>
      <c r="H101" s="33">
        <f t="shared" si="16"/>
        <v>0</v>
      </c>
      <c r="J101" s="5" t="s">
        <v>155</v>
      </c>
      <c r="K101" s="50">
        <v>0</v>
      </c>
      <c r="M101" s="5" t="s">
        <v>155</v>
      </c>
      <c r="N101" s="5">
        <v>0</v>
      </c>
    </row>
    <row r="102" spans="1:14" x14ac:dyDescent="0.15">
      <c r="A102" s="5" t="s">
        <v>87</v>
      </c>
      <c r="B102" s="33">
        <f>'TOTAL SCH per FTE'!B102</f>
        <v>8.3333333333333329E-2</v>
      </c>
      <c r="C102" s="43">
        <f t="shared" si="26"/>
        <v>9</v>
      </c>
      <c r="D102" s="33">
        <f t="shared" si="24"/>
        <v>108</v>
      </c>
      <c r="F102" s="33">
        <f>'TOTAL SCH per FTE'!F102</f>
        <v>8.3333333333333329E-2</v>
      </c>
      <c r="G102" s="43">
        <f t="shared" si="25"/>
        <v>15</v>
      </c>
      <c r="H102" s="33">
        <f t="shared" si="16"/>
        <v>180</v>
      </c>
      <c r="J102" s="5" t="s">
        <v>156</v>
      </c>
      <c r="K102" s="50">
        <v>9</v>
      </c>
      <c r="M102" s="5" t="s">
        <v>156</v>
      </c>
      <c r="N102" s="5">
        <v>15</v>
      </c>
    </row>
    <row r="103" spans="1:14" x14ac:dyDescent="0.15">
      <c r="A103" s="5" t="s">
        <v>84</v>
      </c>
      <c r="B103" s="33">
        <f>'TOTAL SCH per FTE'!B103</f>
        <v>1</v>
      </c>
      <c r="C103" s="43">
        <f t="shared" si="26"/>
        <v>0</v>
      </c>
      <c r="D103" s="33">
        <f t="shared" si="24"/>
        <v>0</v>
      </c>
      <c r="F103" s="33">
        <f>'TOTAL SCH per FTE'!F103</f>
        <v>0.5</v>
      </c>
      <c r="G103" s="43">
        <f t="shared" si="25"/>
        <v>0</v>
      </c>
      <c r="H103" s="33">
        <f t="shared" si="16"/>
        <v>0</v>
      </c>
      <c r="J103" s="5" t="s">
        <v>158</v>
      </c>
      <c r="K103" s="50">
        <v>0</v>
      </c>
      <c r="M103" s="5" t="s">
        <v>158</v>
      </c>
      <c r="N103" s="5">
        <v>0</v>
      </c>
    </row>
    <row r="104" spans="1:14" x14ac:dyDescent="0.15">
      <c r="A104" s="13" t="s">
        <v>54</v>
      </c>
      <c r="B104" s="40">
        <f>'TOTAL SCH per FTE'!B104</f>
        <v>8.6666666666666679</v>
      </c>
      <c r="C104" s="47">
        <f>SUM(C99:C103)</f>
        <v>9</v>
      </c>
      <c r="D104" s="40">
        <f t="shared" si="24"/>
        <v>1.0384615384615383</v>
      </c>
      <c r="E104" s="13"/>
      <c r="F104" s="40">
        <f>'TOTAL SCH per FTE'!F104</f>
        <v>7.25</v>
      </c>
      <c r="G104" s="47">
        <f>SUM(G99:G103)</f>
        <v>15</v>
      </c>
      <c r="H104" s="40">
        <f t="shared" si="16"/>
        <v>2.0689655172413794</v>
      </c>
      <c r="J104" s="5" t="s">
        <v>173</v>
      </c>
      <c r="K104" s="50">
        <v>9</v>
      </c>
      <c r="M104" s="5" t="s">
        <v>152</v>
      </c>
      <c r="N104" s="5">
        <v>15</v>
      </c>
    </row>
    <row r="105" spans="1:14" x14ac:dyDescent="0.15">
      <c r="F105" s="41"/>
    </row>
    <row r="107" spans="1:14" x14ac:dyDescent="0.15">
      <c r="A107" s="13" t="s">
        <v>55</v>
      </c>
      <c r="B107" s="40">
        <f>'TOTAL SCH per FTE'!B107</f>
        <v>963.23889999999994</v>
      </c>
      <c r="C107" s="47">
        <f>C38+C60+C67+C79+C85+C95+C41+C51+C82+C104</f>
        <v>25423</v>
      </c>
      <c r="D107" s="40">
        <f>IFERROR(C107/B107,"n/a")</f>
        <v>26.393244708036605</v>
      </c>
      <c r="E107" s="13"/>
      <c r="F107" s="40">
        <f>'TOTAL SCH per FTE'!F107</f>
        <v>960.68836666666675</v>
      </c>
      <c r="G107" s="47">
        <f>G104+G51+G41+G95+G85+G79+G67+G60+G38+G82</f>
        <v>24011</v>
      </c>
      <c r="H107" s="40">
        <f t="shared" si="16"/>
        <v>24.993536752518182</v>
      </c>
      <c r="J107" s="5" t="s">
        <v>159</v>
      </c>
      <c r="K107" s="50">
        <v>25423</v>
      </c>
      <c r="M107" s="5" t="s">
        <v>159</v>
      </c>
      <c r="N107" s="5">
        <v>24011</v>
      </c>
    </row>
    <row r="109" spans="1:14" x14ac:dyDescent="0.15">
      <c r="G109" s="43" t="s">
        <v>28</v>
      </c>
    </row>
    <row r="110" spans="1:14" x14ac:dyDescent="0.15">
      <c r="C110" s="43" t="s">
        <v>28</v>
      </c>
      <c r="G110" s="43" t="s">
        <v>28</v>
      </c>
    </row>
    <row r="111" spans="1:14" x14ac:dyDescent="0.15">
      <c r="C111" s="43" t="s">
        <v>28</v>
      </c>
      <c r="H111" s="39"/>
    </row>
    <row r="112" spans="1:14" x14ac:dyDescent="0.15">
      <c r="H112" s="39"/>
    </row>
    <row r="113" spans="7:8" x14ac:dyDescent="0.15">
      <c r="G113" s="43" t="s">
        <v>28</v>
      </c>
      <c r="H113" s="39"/>
    </row>
    <row r="114" spans="7:8" x14ac:dyDescent="0.15">
      <c r="H114" s="39"/>
    </row>
    <row r="115" spans="7:8" x14ac:dyDescent="0.15">
      <c r="H115" s="39"/>
    </row>
    <row r="116" spans="7:8" x14ac:dyDescent="0.15">
      <c r="H116" s="39"/>
    </row>
  </sheetData>
  <sheetProtection password="9BF1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12:H35 A71:H71 A99:H103">
    <cfRule type="expression" dxfId="5" priority="7">
      <formula>MOD(ROW(),2)=0</formula>
    </cfRule>
  </conditionalFormatting>
  <conditionalFormatting sqref="A45:H50">
    <cfRule type="expression" dxfId="4" priority="6">
      <formula>MOD(ROW(),2)=0</formula>
    </cfRule>
  </conditionalFormatting>
  <conditionalFormatting sqref="A55:H59">
    <cfRule type="expression" dxfId="3" priority="5">
      <formula>MOD(ROW(),2)=0</formula>
    </cfRule>
  </conditionalFormatting>
  <conditionalFormatting sqref="A64:H66">
    <cfRule type="expression" dxfId="2" priority="4">
      <formula>MOD(ROW(),2)=0</formula>
    </cfRule>
  </conditionalFormatting>
  <conditionalFormatting sqref="A72:H78">
    <cfRule type="expression" dxfId="1" priority="3">
      <formula>MOD(ROW(),2)=0</formula>
    </cfRule>
  </conditionalFormatting>
  <conditionalFormatting sqref="A89:H94">
    <cfRule type="expression" dxfId="0" priority="2">
      <formula>MOD(ROW(),2)=0</formula>
    </cfRule>
  </conditionalFormatting>
  <printOptions horizontalCentered="1"/>
  <pageMargins left="0.75" right="0.75" top="1" bottom="1" header="0.5" footer="0.5"/>
  <pageSetup fitToHeight="0" orientation="portrait" r:id="rId1"/>
  <headerFooter alignWithMargins="0">
    <oddFooter>&amp;L&amp;"Arial,Italic"&amp;8NOTE:  Credit hours and FTE from all campuses were included.&amp;R&amp;"Arial,Italic"&amp;8Prepared by Institutional Research</oddFooter>
  </headerFooter>
  <rowBreaks count="1" manualBreakCount="1"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F13"/>
  <sheetViews>
    <sheetView workbookViewId="0">
      <selection activeCell="F10" sqref="F10"/>
    </sheetView>
  </sheetViews>
  <sheetFormatPr defaultRowHeight="12.75" x14ac:dyDescent="0.2"/>
  <sheetData>
    <row r="2" spans="1:6" x14ac:dyDescent="0.2">
      <c r="A2" s="51" t="s">
        <v>89</v>
      </c>
    </row>
    <row r="4" spans="1:6" x14ac:dyDescent="0.2">
      <c r="A4" s="51" t="s">
        <v>90</v>
      </c>
    </row>
    <row r="5" spans="1:6" x14ac:dyDescent="0.2">
      <c r="A5" s="51" t="s">
        <v>91</v>
      </c>
    </row>
    <row r="7" spans="1:6" x14ac:dyDescent="0.2">
      <c r="B7" s="51" t="s">
        <v>92</v>
      </c>
      <c r="C7">
        <v>101</v>
      </c>
      <c r="E7" s="51" t="s">
        <v>93</v>
      </c>
      <c r="F7">
        <v>110</v>
      </c>
    </row>
    <row r="8" spans="1:6" x14ac:dyDescent="0.2">
      <c r="C8">
        <v>105</v>
      </c>
      <c r="F8">
        <v>111</v>
      </c>
    </row>
    <row r="9" spans="1:6" x14ac:dyDescent="0.2">
      <c r="C9">
        <v>202</v>
      </c>
    </row>
    <row r="10" spans="1:6" x14ac:dyDescent="0.2">
      <c r="C10">
        <v>301</v>
      </c>
    </row>
    <row r="11" spans="1:6" x14ac:dyDescent="0.2">
      <c r="C11">
        <v>305</v>
      </c>
    </row>
    <row r="12" spans="1:6" x14ac:dyDescent="0.2">
      <c r="C12">
        <v>310</v>
      </c>
    </row>
    <row r="13" spans="1:6" x14ac:dyDescent="0.2">
      <c r="C13">
        <v>311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TOTAL SCH per FTE</vt:lpstr>
      <vt:lpstr>Ugrad SCH per FTE</vt:lpstr>
      <vt:lpstr>GRAD SCH per FTE</vt:lpstr>
      <vt:lpstr>Note</vt:lpstr>
      <vt:lpstr>'GRAD SCH per FTE'!Print_Area</vt:lpstr>
      <vt:lpstr>'TOTAL SCH per FTE'!Print_Area</vt:lpstr>
      <vt:lpstr>'Ugrad SCH per FTE'!Print_Area</vt:lpstr>
      <vt:lpstr>'GRAD SCH per FTE'!Print_Titles</vt:lpstr>
      <vt:lpstr>'TOTAL SCH per FTE'!Print_Titles</vt:lpstr>
      <vt:lpstr>'Ugrad SCH per FTE'!Print_Titles</vt:lpstr>
    </vt:vector>
  </TitlesOfParts>
  <Company>University of Mississippi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Harrington</dc:creator>
  <cp:lastModifiedBy>adweber</cp:lastModifiedBy>
  <cp:lastPrinted>2015-08-21T21:34:26Z</cp:lastPrinted>
  <dcterms:created xsi:type="dcterms:W3CDTF">2005-06-18T20:23:13Z</dcterms:created>
  <dcterms:modified xsi:type="dcterms:W3CDTF">2015-09-29T13:36:39Z</dcterms:modified>
</cp:coreProperties>
</file>